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tabRatio="856" activeTab="1"/>
  </bookViews>
  <sheets>
    <sheet name="雷帝环氧幻彩填缝剂（环氧三组分、四组分）" sheetId="1" r:id="rId1"/>
    <sheet name="雷帝抗污防霉填缝剂（水泥基双组份）" sheetId="2" r:id="rId2"/>
    <sheet name="雷帝彩色防霉填缝剂（水泥基单组份）" sheetId="3" r:id="rId3"/>
  </sheets>
  <definedNames/>
  <calcPr fullCalcOnLoad="1"/>
</workbook>
</file>

<file path=xl/sharedStrings.xml><?xml version="1.0" encoding="utf-8"?>
<sst xmlns="http://schemas.openxmlformats.org/spreadsheetml/2006/main" count="156" uniqueCount="48">
  <si>
    <t>雷帝幻彩全效环氧填缝剂用量计算表</t>
  </si>
  <si>
    <t>ml grout per unit:</t>
  </si>
  <si>
    <t>测量瓷砖的精确尺寸</t>
  </si>
  <si>
    <r>
      <t>瓷砖尺寸</t>
    </r>
    <r>
      <rPr>
        <b/>
        <sz val="10"/>
        <rFont val="Arial"/>
        <family val="2"/>
      </rPr>
      <t xml:space="preserve"> (mm)</t>
    </r>
  </si>
  <si>
    <t>填缝剂宽度</t>
  </si>
  <si>
    <t>填缝剂用量</t>
  </si>
  <si>
    <t>瓷砖面积</t>
  </si>
  <si>
    <t>填缝剂总用量</t>
  </si>
  <si>
    <r>
      <t>完整组用量（</t>
    </r>
    <r>
      <rPr>
        <b/>
        <sz val="10"/>
        <rFont val="Arial"/>
        <family val="2"/>
      </rPr>
      <t>5.2kg/</t>
    </r>
    <r>
      <rPr>
        <b/>
        <sz val="10"/>
        <rFont val="宋体"/>
        <family val="0"/>
      </rPr>
      <t>桶）</t>
    </r>
  </si>
  <si>
    <t>工程包装（10.4kg/桶）</t>
  </si>
  <si>
    <t>宽</t>
  </si>
  <si>
    <t>长</t>
  </si>
  <si>
    <t>厚</t>
  </si>
  <si>
    <t>(mm)</t>
  </si>
  <si>
    <r>
      <t>(kg/m</t>
    </r>
    <r>
      <rPr>
        <b/>
        <vertAlign val="superscript"/>
        <sz val="10"/>
        <rFont val="Arial"/>
        <family val="2"/>
      </rPr>
      <t>2)</t>
    </r>
  </si>
  <si>
    <r>
      <t>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</si>
  <si>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(kg)</t>
  </si>
  <si>
    <t>(桶)</t>
  </si>
  <si>
    <r>
      <t>(</t>
    </r>
    <r>
      <rPr>
        <b/>
        <sz val="10"/>
        <rFont val="宋体"/>
        <family val="0"/>
      </rPr>
      <t>桶</t>
    </r>
    <r>
      <rPr>
        <b/>
        <sz val="10"/>
        <rFont val="Arial"/>
        <family val="2"/>
      </rPr>
      <t>)</t>
    </r>
  </si>
  <si>
    <t>Tiles per Sq M</t>
  </si>
  <si>
    <r>
      <t>填缝剂宽度</t>
    </r>
    <r>
      <rPr>
        <b/>
        <sz val="10"/>
        <rFont val="Arial"/>
        <family val="2"/>
      </rPr>
      <t xml:space="preserve"> (mm)</t>
    </r>
  </si>
  <si>
    <r>
      <t>注意</t>
    </r>
    <r>
      <rPr>
        <b/>
        <sz val="8"/>
        <rFont val="Arial"/>
        <family val="2"/>
      </rPr>
      <t>:</t>
    </r>
  </si>
  <si>
    <r>
      <t>(kg/m</t>
    </r>
    <r>
      <rPr>
        <b/>
        <vertAlign val="superscript"/>
        <sz val="10"/>
        <rFont val="Arial"/>
        <family val="2"/>
      </rPr>
      <t>)</t>
    </r>
  </si>
  <si>
    <t>瓷砖面积</t>
  </si>
  <si>
    <t>填缝剂总用量</t>
  </si>
  <si>
    <t>单位延米填缝剂用量</t>
  </si>
  <si>
    <t>(m)</t>
  </si>
  <si>
    <t>总延米数</t>
  </si>
  <si>
    <t>(kg)</t>
  </si>
  <si>
    <r>
      <t>Mini</t>
    </r>
    <r>
      <rPr>
        <b/>
        <sz val="10"/>
        <rFont val="宋体"/>
        <family val="0"/>
      </rPr>
      <t>组包装（</t>
    </r>
    <r>
      <rPr>
        <b/>
        <sz val="10"/>
        <rFont val="Arial"/>
        <family val="2"/>
      </rPr>
      <t>1.2kg/</t>
    </r>
    <r>
      <rPr>
        <b/>
        <sz val="10"/>
        <rFont val="宋体"/>
        <family val="0"/>
      </rPr>
      <t>桶）</t>
    </r>
  </si>
  <si>
    <t>标准瓷砖尺寸计算表</t>
  </si>
  <si>
    <t>平方用量计算表</t>
  </si>
  <si>
    <t>延米用量计算表</t>
  </si>
  <si>
    <r>
      <t>在黄色框输入瓷砖尺寸（使用m</t>
    </r>
    <r>
      <rPr>
        <sz val="8"/>
        <rFont val="宋体"/>
        <family val="0"/>
      </rPr>
      <t>m为单位数值</t>
    </r>
    <r>
      <rPr>
        <sz val="8"/>
        <rFont val="宋体"/>
        <family val="0"/>
      </rPr>
      <t>）</t>
    </r>
  </si>
  <si>
    <r>
      <t>在绿色框中输入所需填缝宽度（使用m</t>
    </r>
    <r>
      <rPr>
        <sz val="8"/>
        <rFont val="宋体"/>
        <family val="0"/>
      </rPr>
      <t>m为单位数值</t>
    </r>
    <r>
      <rPr>
        <sz val="8"/>
        <rFont val="宋体"/>
        <family val="0"/>
      </rPr>
      <t>）</t>
    </r>
  </si>
  <si>
    <t>在红色框中输入瓷砖面积（使用平方米为单位数值）</t>
  </si>
  <si>
    <r>
      <t>瓷砖尺寸</t>
    </r>
    <r>
      <rPr>
        <b/>
        <sz val="10"/>
        <rFont val="Arial"/>
        <family val="2"/>
      </rPr>
      <t xml:space="preserve"> (mm)</t>
    </r>
  </si>
  <si>
    <r>
      <t>常见尺寸瓷砖填缝剂单位平方米用量表（kg/m</t>
    </r>
    <r>
      <rPr>
        <b/>
        <vertAlign val="superscript"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</si>
  <si>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计算的覆盖面积是基于标准瓷砖大小估计的近似值</t>
  </si>
  <si>
    <t>实际覆盖面积将由现场条件，瓷砖大小和填缝剂宽度共同决定。并用足够细密的工具填缝</t>
  </si>
  <si>
    <r>
      <t>因施工中的正常损耗、砖缝溢出和瓷砖表面少量填缝剂被清理，会增加</t>
    </r>
    <r>
      <rPr>
        <sz val="8"/>
        <rFont val="Arial"/>
        <family val="2"/>
      </rPr>
      <t>10%</t>
    </r>
    <r>
      <rPr>
        <sz val="8"/>
        <rFont val="宋体"/>
        <family val="0"/>
      </rPr>
      <t>的用量；无釉砖增加用量为</t>
    </r>
    <r>
      <rPr>
        <sz val="8"/>
        <rFont val="Arial"/>
        <family val="2"/>
      </rPr>
      <t>10-15%</t>
    </r>
  </si>
  <si>
    <r>
      <rPr>
        <b/>
        <sz val="10"/>
        <rFont val="宋体"/>
        <family val="0"/>
      </rPr>
      <t>完整组用量（</t>
    </r>
    <r>
      <rPr>
        <b/>
        <sz val="10"/>
        <rFont val="宋体"/>
        <family val="0"/>
      </rPr>
      <t>5</t>
    </r>
    <r>
      <rPr>
        <b/>
        <sz val="10"/>
        <rFont val="Arial"/>
        <family val="2"/>
      </rPr>
      <t>.2kg/</t>
    </r>
    <r>
      <rPr>
        <b/>
        <sz val="10"/>
        <rFont val="宋体"/>
        <family val="0"/>
      </rPr>
      <t>桶）</t>
    </r>
  </si>
  <si>
    <r>
      <t>Mini</t>
    </r>
    <r>
      <rPr>
        <b/>
        <sz val="10"/>
        <rFont val="宋体"/>
        <family val="0"/>
      </rPr>
      <t>组用量（</t>
    </r>
    <r>
      <rPr>
        <b/>
        <sz val="10"/>
        <rFont val="Arial"/>
        <family val="2"/>
      </rPr>
      <t>1.2kg/</t>
    </r>
    <r>
      <rPr>
        <b/>
        <sz val="10"/>
        <rFont val="宋体"/>
        <family val="0"/>
      </rPr>
      <t>桶）</t>
    </r>
  </si>
  <si>
    <r>
      <t>瓷砖尺寸</t>
    </r>
    <r>
      <rPr>
        <b/>
        <sz val="10"/>
        <rFont val="Arial"/>
        <family val="2"/>
      </rPr>
      <t xml:space="preserve"> (mm)</t>
    </r>
  </si>
  <si>
    <t>雷帝彩色防霉填缝剂（水泥基单组份）用量计算表</t>
  </si>
  <si>
    <r>
      <rPr>
        <b/>
        <sz val="10"/>
        <rFont val="宋体"/>
        <family val="0"/>
      </rPr>
      <t>零售牛奶盒包装（</t>
    </r>
    <r>
      <rPr>
        <b/>
        <sz val="10"/>
        <rFont val="Arial"/>
        <family val="2"/>
      </rPr>
      <t>2kg/</t>
    </r>
    <r>
      <rPr>
        <b/>
        <sz val="10"/>
        <rFont val="宋体"/>
        <family val="0"/>
      </rPr>
      <t>桶）</t>
    </r>
  </si>
  <si>
    <r>
      <rPr>
        <b/>
        <sz val="10"/>
        <rFont val="宋体"/>
        <family val="0"/>
      </rPr>
      <t>零售桶包装（2</t>
    </r>
    <r>
      <rPr>
        <b/>
        <sz val="10"/>
        <rFont val="宋体"/>
        <family val="0"/>
      </rPr>
      <t>kg/桶）</t>
    </r>
  </si>
  <si>
    <t>雷帝抗污防霉填缝剂（水泥基双组份）用量计算表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</si>
</sst>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0_ "/>
    <numFmt numFmtId="179" formatCode="0.00000000_ "/>
    <numFmt numFmtId="180" formatCode="0.00_);[Red]\(0.00\)"/>
    <numFmt numFmtId="181" formatCode="0.0_);[Red]\(0.0\)"/>
    <numFmt numFmtId="182" formatCode="0_);[Red]\(0\)"/>
    <numFmt numFmtId="183" formatCode="0.00_ "/>
  </numFmts>
  <fonts count="52">
    <font>
      <sz val="12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8"/>
      <name val="Arial"/>
      <family val="2"/>
    </font>
    <font>
      <b/>
      <sz val="10"/>
      <name val="宋体"/>
      <family val="0"/>
    </font>
    <font>
      <b/>
      <sz val="8"/>
      <name val="Arial"/>
      <family val="2"/>
    </font>
    <font>
      <sz val="6"/>
      <name val="Arial"/>
      <family val="2"/>
    </font>
    <font>
      <b/>
      <sz val="8"/>
      <name val="宋体"/>
      <family val="0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33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3" fontId="1" fillId="0" borderId="0" xfId="0" applyNumberFormat="1" applyFont="1" applyAlignment="1" applyProtection="1">
      <alignment horizontal="center"/>
      <protection locked="0"/>
    </xf>
    <xf numFmtId="176" fontId="1" fillId="34" borderId="1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>
      <alignment horizontal="center" vertical="center"/>
    </xf>
    <xf numFmtId="176" fontId="3" fillId="34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76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 locked="0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8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77" fontId="1" fillId="34" borderId="11" xfId="0" applyNumberFormat="1" applyFont="1" applyFill="1" applyBorder="1" applyAlignment="1">
      <alignment horizontal="center"/>
    </xf>
    <xf numFmtId="181" fontId="1" fillId="35" borderId="10" xfId="0" applyNumberFormat="1" applyFont="1" applyFill="1" applyBorder="1" applyAlignment="1" applyProtection="1">
      <alignment horizontal="center"/>
      <protection locked="0"/>
    </xf>
    <xf numFmtId="181" fontId="1" fillId="35" borderId="12" xfId="0" applyNumberFormat="1" applyFont="1" applyFill="1" applyBorder="1" applyAlignment="1" applyProtection="1">
      <alignment horizontal="center"/>
      <protection locked="0"/>
    </xf>
    <xf numFmtId="182" fontId="1" fillId="36" borderId="18" xfId="0" applyNumberFormat="1" applyFont="1" applyFill="1" applyBorder="1" applyAlignment="1" applyProtection="1">
      <alignment/>
      <protection locked="0"/>
    </xf>
    <xf numFmtId="0" fontId="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/>
    </xf>
    <xf numFmtId="176" fontId="1" fillId="9" borderId="1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83" fontId="1" fillId="33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81" fontId="1" fillId="36" borderId="18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34" borderId="18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6" fontId="1" fillId="34" borderId="18" xfId="0" applyNumberFormat="1" applyFont="1" applyFill="1" applyBorder="1" applyAlignment="1">
      <alignment horizontal="center"/>
    </xf>
    <xf numFmtId="176" fontId="1" fillId="9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zoomScalePageLayoutView="0" workbookViewId="0" topLeftCell="A4">
      <selection activeCell="K11" sqref="K11"/>
    </sheetView>
  </sheetViews>
  <sheetFormatPr defaultColWidth="8.00390625" defaultRowHeight="14.25"/>
  <cols>
    <col min="1" max="3" width="9.25390625" style="2" customWidth="1"/>
    <col min="4" max="4" width="10.875" style="6" hidden="1" customWidth="1"/>
    <col min="5" max="6" width="8.00390625" style="2" customWidth="1"/>
    <col min="7" max="7" width="18.00390625" style="2" bestFit="1" customWidth="1"/>
    <col min="8" max="8" width="9.625" style="2" bestFit="1" customWidth="1"/>
    <col min="9" max="9" width="11.625" style="2" customWidth="1"/>
    <col min="10" max="10" width="18.625" style="2" customWidth="1"/>
    <col min="11" max="11" width="19.125" style="2" customWidth="1"/>
    <col min="12" max="12" width="18.875" style="2" customWidth="1"/>
    <col min="13" max="13" width="9.625" style="2" customWidth="1"/>
    <col min="14" max="14" width="8.00390625" style="2" customWidth="1"/>
    <col min="15" max="15" width="10.875" style="2" customWidth="1"/>
    <col min="16" max="16384" width="8.00390625" style="2" customWidth="1"/>
  </cols>
  <sheetData>
    <row r="1" spans="1:4" s="1" customFormat="1" ht="33" customHeight="1">
      <c r="A1" s="7" t="s">
        <v>0</v>
      </c>
      <c r="D1" s="8"/>
    </row>
    <row r="2" spans="1:3" ht="25.5" hidden="1">
      <c r="A2" s="9" t="s">
        <v>1</v>
      </c>
      <c r="B2" s="10"/>
      <c r="C2" s="11">
        <v>740</v>
      </c>
    </row>
    <row r="3" spans="1:4" ht="12.75" hidden="1">
      <c r="A3" s="12"/>
      <c r="B3" s="12"/>
      <c r="C3" s="12"/>
      <c r="D3" s="13"/>
    </row>
    <row r="4" spans="1:4" s="3" customFormat="1" ht="36" customHeight="1">
      <c r="A4" s="76" t="s">
        <v>30</v>
      </c>
      <c r="D4" s="14"/>
    </row>
    <row r="5" spans="1:8" ht="14.25">
      <c r="A5" s="2"/>
      <c r="B5" s="15" t="s">
        <v>2</v>
      </c>
      <c r="H5" s="16"/>
    </row>
    <row r="6" spans="1:2" ht="14.25">
      <c r="A6" s="2"/>
      <c r="B6" s="79" t="s">
        <v>33</v>
      </c>
    </row>
    <row r="7" spans="1:2" ht="14.25">
      <c r="A7" s="2"/>
      <c r="B7" s="79" t="s">
        <v>34</v>
      </c>
    </row>
    <row r="8" spans="1:2" ht="14.25">
      <c r="A8" s="2"/>
      <c r="B8" s="79" t="s">
        <v>35</v>
      </c>
    </row>
    <row r="9" ht="14.25">
      <c r="B9" s="79"/>
    </row>
    <row r="10" spans="1:17" ht="14.25">
      <c r="A10" s="77" t="s">
        <v>31</v>
      </c>
      <c r="B10" s="17"/>
      <c r="L10" s="42"/>
      <c r="M10" s="42"/>
      <c r="N10" s="42"/>
      <c r="O10" s="42"/>
      <c r="P10" s="42"/>
      <c r="Q10" s="42"/>
    </row>
    <row r="11" spans="1:12" ht="12.75">
      <c r="A11" s="59" t="s">
        <v>3</v>
      </c>
      <c r="B11" s="60"/>
      <c r="C11" s="61"/>
      <c r="D11" s="18"/>
      <c r="E11" s="62" t="s">
        <v>4</v>
      </c>
      <c r="F11" s="63"/>
      <c r="G11" s="19" t="s">
        <v>5</v>
      </c>
      <c r="H11" s="19" t="s">
        <v>6</v>
      </c>
      <c r="I11" s="19" t="s">
        <v>7</v>
      </c>
      <c r="J11" s="44" t="s">
        <v>41</v>
      </c>
      <c r="K11" s="45" t="s">
        <v>42</v>
      </c>
      <c r="L11" s="46" t="s">
        <v>9</v>
      </c>
    </row>
    <row r="12" spans="1:17" ht="14.25">
      <c r="A12" s="20" t="s">
        <v>10</v>
      </c>
      <c r="B12" s="21" t="s">
        <v>11</v>
      </c>
      <c r="C12" s="22" t="s">
        <v>12</v>
      </c>
      <c r="E12" s="64" t="s">
        <v>13</v>
      </c>
      <c r="F12" s="65"/>
      <c r="G12" s="23" t="s">
        <v>14</v>
      </c>
      <c r="H12" s="23" t="s">
        <v>15</v>
      </c>
      <c r="I12" s="23" t="s">
        <v>16</v>
      </c>
      <c r="J12" s="47" t="s">
        <v>17</v>
      </c>
      <c r="K12" s="48" t="s">
        <v>18</v>
      </c>
      <c r="L12" s="49" t="s">
        <v>18</v>
      </c>
      <c r="P12" s="42"/>
      <c r="Q12" s="42"/>
    </row>
    <row r="13" spans="1:19" ht="12.75">
      <c r="A13" s="84">
        <v>100</v>
      </c>
      <c r="B13" s="84">
        <v>100</v>
      </c>
      <c r="C13" s="84">
        <v>10</v>
      </c>
      <c r="D13" s="24"/>
      <c r="E13" s="72">
        <v>2</v>
      </c>
      <c r="F13" s="73"/>
      <c r="G13" s="25">
        <f>2*C13*E13*(A13+B13)/(A13*B13)</f>
        <v>0.8</v>
      </c>
      <c r="H13" s="78">
        <v>100</v>
      </c>
      <c r="I13" s="50">
        <f>G13*H13</f>
        <v>80</v>
      </c>
      <c r="J13" s="50">
        <f>I13/5.2</f>
        <v>15.384615384615383</v>
      </c>
      <c r="K13" s="51">
        <f>I13/1.2</f>
        <v>66.66666666666667</v>
      </c>
      <c r="L13" s="52">
        <f>I13/10.4</f>
        <v>7.692307692307692</v>
      </c>
      <c r="P13" s="42"/>
      <c r="Q13" s="42"/>
      <c r="S13" s="57">
        <f>((A13+B13)*C13*E13*2)</f>
        <v>8000</v>
      </c>
    </row>
    <row r="14" spans="1:15" s="4" customFormat="1" ht="12.75">
      <c r="A14" s="26"/>
      <c r="D14" s="27"/>
      <c r="G14" s="58"/>
      <c r="H14" s="66"/>
      <c r="I14" s="67"/>
      <c r="J14" s="67"/>
      <c r="K14" s="67"/>
      <c r="L14" s="67"/>
      <c r="M14" s="67"/>
      <c r="N14" s="67"/>
      <c r="O14" s="67"/>
    </row>
    <row r="15" spans="1:15" s="4" customFormat="1" ht="12.75">
      <c r="A15" s="26"/>
      <c r="D15" s="27"/>
      <c r="G15" s="58"/>
      <c r="H15" s="28"/>
      <c r="I15" s="53"/>
      <c r="J15" s="53"/>
      <c r="K15" s="53"/>
      <c r="L15" s="53"/>
      <c r="M15" s="53"/>
      <c r="N15" s="53"/>
      <c r="O15" s="53"/>
    </row>
    <row r="16" spans="1:15" s="4" customFormat="1" ht="14.25">
      <c r="A16" s="77" t="s">
        <v>32</v>
      </c>
      <c r="D16" s="27"/>
      <c r="G16" s="58"/>
      <c r="H16" s="28"/>
      <c r="I16" s="53"/>
      <c r="J16" s="53"/>
      <c r="K16" s="53"/>
      <c r="L16" s="53"/>
      <c r="M16" s="53"/>
      <c r="N16" s="53"/>
      <c r="O16" s="53"/>
    </row>
    <row r="17" spans="1:12" ht="12.75">
      <c r="A17" s="80" t="s">
        <v>36</v>
      </c>
      <c r="B17" s="60"/>
      <c r="C17" s="61"/>
      <c r="D17" s="18"/>
      <c r="E17" s="62" t="s">
        <v>4</v>
      </c>
      <c r="F17" s="63"/>
      <c r="G17" s="70" t="s">
        <v>25</v>
      </c>
      <c r="H17" s="70" t="s">
        <v>23</v>
      </c>
      <c r="I17" s="70" t="s">
        <v>27</v>
      </c>
      <c r="J17" s="75" t="s">
        <v>24</v>
      </c>
      <c r="K17" s="45" t="s">
        <v>8</v>
      </c>
      <c r="L17" s="46" t="s">
        <v>29</v>
      </c>
    </row>
    <row r="18" spans="1:17" ht="14.25">
      <c r="A18" s="20" t="s">
        <v>10</v>
      </c>
      <c r="B18" s="21" t="s">
        <v>11</v>
      </c>
      <c r="C18" s="22" t="s">
        <v>12</v>
      </c>
      <c r="E18" s="64" t="s">
        <v>13</v>
      </c>
      <c r="F18" s="65"/>
      <c r="G18" s="23" t="s">
        <v>22</v>
      </c>
      <c r="H18" s="23" t="s">
        <v>15</v>
      </c>
      <c r="I18" s="23" t="s">
        <v>26</v>
      </c>
      <c r="J18" s="47" t="s">
        <v>28</v>
      </c>
      <c r="K18" s="48" t="s">
        <v>18</v>
      </c>
      <c r="L18" s="49" t="s">
        <v>18</v>
      </c>
      <c r="P18" s="42"/>
      <c r="Q18" s="42"/>
    </row>
    <row r="19" spans="1:19" ht="12.75">
      <c r="A19" s="84">
        <v>600</v>
      </c>
      <c r="B19" s="84">
        <v>600</v>
      </c>
      <c r="C19" s="84">
        <v>10</v>
      </c>
      <c r="D19" s="24"/>
      <c r="E19" s="72">
        <v>2</v>
      </c>
      <c r="F19" s="73"/>
      <c r="G19" s="71">
        <f>2*E19*C19/1000</f>
        <v>0.04</v>
      </c>
      <c r="H19" s="78">
        <v>100</v>
      </c>
      <c r="I19" s="25">
        <f>1000*H19*(A19+B19)/(A19*B19)</f>
        <v>333.3333333333333</v>
      </c>
      <c r="J19" s="50">
        <f>I19*G19</f>
        <v>13.333333333333332</v>
      </c>
      <c r="K19" s="51">
        <f>J19/5.2</f>
        <v>2.564102564102564</v>
      </c>
      <c r="L19" s="52">
        <f>J19/1.2</f>
        <v>11.11111111111111</v>
      </c>
      <c r="P19" s="42"/>
      <c r="Q19" s="42"/>
      <c r="S19" s="57">
        <f>((A19+B19)*C19*E19*2)</f>
        <v>48000</v>
      </c>
    </row>
    <row r="20" spans="1:15" s="4" customFormat="1" ht="12.75">
      <c r="A20" s="26"/>
      <c r="D20" s="27"/>
      <c r="H20" s="66"/>
      <c r="I20" s="67"/>
      <c r="J20" s="67"/>
      <c r="K20" s="67"/>
      <c r="L20" s="67"/>
      <c r="M20" s="67"/>
      <c r="N20" s="67"/>
      <c r="O20" s="67"/>
    </row>
    <row r="21" spans="1:15" s="4" customFormat="1" ht="12.75">
      <c r="A21" s="26"/>
      <c r="D21" s="27"/>
      <c r="G21" s="58"/>
      <c r="H21" s="28"/>
      <c r="I21" s="53"/>
      <c r="J21" s="53"/>
      <c r="K21" s="53"/>
      <c r="L21" s="53"/>
      <c r="M21" s="53"/>
      <c r="N21" s="53"/>
      <c r="O21" s="53"/>
    </row>
    <row r="22" spans="1:4" s="5" customFormat="1" ht="36" customHeight="1">
      <c r="A22" s="81" t="s">
        <v>37</v>
      </c>
      <c r="B22" s="29"/>
      <c r="C22" s="29"/>
      <c r="D22" s="29"/>
    </row>
    <row r="23" spans="1:12" ht="12.75">
      <c r="A23" s="80" t="s">
        <v>43</v>
      </c>
      <c r="B23" s="60"/>
      <c r="C23" s="61"/>
      <c r="D23" s="30" t="s">
        <v>19</v>
      </c>
      <c r="E23" s="68" t="s">
        <v>20</v>
      </c>
      <c r="F23" s="69"/>
      <c r="G23" s="69"/>
      <c r="H23" s="69"/>
      <c r="I23" s="69"/>
      <c r="J23" s="69"/>
      <c r="K23" s="69"/>
      <c r="L23" s="69"/>
    </row>
    <row r="24" spans="1:12" ht="12.75">
      <c r="A24" s="20" t="s">
        <v>10</v>
      </c>
      <c r="B24" s="21" t="s">
        <v>11</v>
      </c>
      <c r="C24" s="22" t="s">
        <v>12</v>
      </c>
      <c r="D24" s="31"/>
      <c r="E24" s="32">
        <v>1.5</v>
      </c>
      <c r="F24" s="33">
        <v>2</v>
      </c>
      <c r="G24" s="33">
        <v>3</v>
      </c>
      <c r="H24" s="33">
        <v>4</v>
      </c>
      <c r="I24" s="33">
        <v>5</v>
      </c>
      <c r="J24" s="33">
        <v>6</v>
      </c>
      <c r="K24" s="33">
        <v>8</v>
      </c>
      <c r="L24" s="54">
        <v>10</v>
      </c>
    </row>
    <row r="25" spans="1:15" ht="12.75" hidden="1">
      <c r="A25" s="34"/>
      <c r="B25" s="35"/>
      <c r="C25" s="36"/>
      <c r="D25" s="31"/>
      <c r="E25" s="37">
        <v>1.5</v>
      </c>
      <c r="F25" s="38">
        <v>3</v>
      </c>
      <c r="G25" s="38"/>
      <c r="H25" s="38"/>
      <c r="I25" s="38"/>
      <c r="J25" s="38">
        <v>4.5</v>
      </c>
      <c r="K25" s="38">
        <v>6</v>
      </c>
      <c r="L25" s="38">
        <v>7.5</v>
      </c>
      <c r="M25" s="38">
        <v>9</v>
      </c>
      <c r="N25" s="38">
        <v>10.5</v>
      </c>
      <c r="O25" s="55">
        <v>12</v>
      </c>
    </row>
    <row r="26" spans="1:13" ht="12.75">
      <c r="A26" s="74">
        <v>10</v>
      </c>
      <c r="B26" s="74">
        <v>10</v>
      </c>
      <c r="C26" s="74">
        <v>4</v>
      </c>
      <c r="D26" s="39">
        <f aca="true" t="shared" si="0" ref="D26:D36">SUM(1000000/(A26*B26))</f>
        <v>10000</v>
      </c>
      <c r="E26" s="82">
        <f>2*C26*1.5*(A26+B26)/(A26*B26)</f>
        <v>2.4</v>
      </c>
      <c r="F26" s="82">
        <f>2*C26*2*(A26+B26)/(A26*B26)</f>
        <v>3.2</v>
      </c>
      <c r="G26" s="82">
        <f>2*C26*3*(A26+B26)/(A26*B26)</f>
        <v>4.8</v>
      </c>
      <c r="H26" s="82">
        <f>2*C26*4*(A26+B26)/(A26*B26)</f>
        <v>6.4</v>
      </c>
      <c r="I26" s="82">
        <f>2*C26*5*(A26+B26)/(A26*B26)</f>
        <v>8</v>
      </c>
      <c r="J26" s="82">
        <f>2*C26*6*(A26+B26)/(A26*B26)</f>
        <v>9.6</v>
      </c>
      <c r="K26" s="82">
        <f>2*C26*8*(A26+B26)/(A26*B26)</f>
        <v>12.8</v>
      </c>
      <c r="L26" s="82">
        <f>2*C26*10*(A26+B26)/(A26*B26)</f>
        <v>16</v>
      </c>
      <c r="M26" s="56">
        <f aca="true" t="shared" si="1" ref="M26:M36">(A26+B26)*C26*2</f>
        <v>160</v>
      </c>
    </row>
    <row r="27" spans="1:13" ht="12.75">
      <c r="A27" s="74">
        <v>20</v>
      </c>
      <c r="B27" s="74">
        <v>20</v>
      </c>
      <c r="C27" s="74">
        <v>5</v>
      </c>
      <c r="D27" s="39">
        <f t="shared" si="0"/>
        <v>2500</v>
      </c>
      <c r="E27" s="82">
        <f aca="true" t="shared" si="2" ref="E27:E36">2*C27*1.5*(A27+B27)/(A27*B27)</f>
        <v>1.5</v>
      </c>
      <c r="F27" s="82">
        <f aca="true" t="shared" si="3" ref="F27:F36">2*C27*2*(A27+B27)/(A27*B27)</f>
        <v>2</v>
      </c>
      <c r="G27" s="82">
        <f aca="true" t="shared" si="4" ref="G27:G36">2*C27*3*(A27+B27)/(A27*B27)</f>
        <v>3</v>
      </c>
      <c r="H27" s="82">
        <f aca="true" t="shared" si="5" ref="H27:H36">2*C27*4*(A27+B27)/(A27*B27)</f>
        <v>4</v>
      </c>
      <c r="I27" s="82">
        <f aca="true" t="shared" si="6" ref="I27:I36">2*C27*5*(A27+B27)/(A27*B27)</f>
        <v>5</v>
      </c>
      <c r="J27" s="82">
        <f aca="true" t="shared" si="7" ref="J27:J36">2*C27*6*(A27+B27)/(A27*B27)</f>
        <v>6</v>
      </c>
      <c r="K27" s="82">
        <f aca="true" t="shared" si="8" ref="K27:K36">2*C27*8*(A27+B27)/(A27*B27)</f>
        <v>8</v>
      </c>
      <c r="L27" s="82">
        <f aca="true" t="shared" si="9" ref="L27:L36">2*C27*10*(A27+B27)/(A27*B27)</f>
        <v>10</v>
      </c>
      <c r="M27" s="56">
        <f t="shared" si="1"/>
        <v>400</v>
      </c>
    </row>
    <row r="28" spans="1:13" ht="12.75">
      <c r="A28" s="74">
        <v>100</v>
      </c>
      <c r="B28" s="74">
        <v>100</v>
      </c>
      <c r="C28" s="74">
        <v>8</v>
      </c>
      <c r="D28" s="39">
        <f t="shared" si="0"/>
        <v>100</v>
      </c>
      <c r="E28" s="82">
        <f t="shared" si="2"/>
        <v>0.48</v>
      </c>
      <c r="F28" s="82">
        <f t="shared" si="3"/>
        <v>0.64</v>
      </c>
      <c r="G28" s="82">
        <f t="shared" si="4"/>
        <v>0.96</v>
      </c>
      <c r="H28" s="82">
        <f t="shared" si="5"/>
        <v>1.28</v>
      </c>
      <c r="I28" s="82">
        <f t="shared" si="6"/>
        <v>1.6</v>
      </c>
      <c r="J28" s="82">
        <f t="shared" si="7"/>
        <v>1.92</v>
      </c>
      <c r="K28" s="82">
        <f t="shared" si="8"/>
        <v>2.56</v>
      </c>
      <c r="L28" s="82">
        <f t="shared" si="9"/>
        <v>3.2</v>
      </c>
      <c r="M28" s="56">
        <f t="shared" si="1"/>
        <v>3200</v>
      </c>
    </row>
    <row r="29" spans="1:13" ht="12.75">
      <c r="A29" s="74">
        <v>300</v>
      </c>
      <c r="B29" s="74">
        <v>300</v>
      </c>
      <c r="C29" s="74">
        <v>8</v>
      </c>
      <c r="D29" s="39">
        <f t="shared" si="0"/>
        <v>11.11111111111111</v>
      </c>
      <c r="E29" s="82">
        <f t="shared" si="2"/>
        <v>0.16</v>
      </c>
      <c r="F29" s="82">
        <f t="shared" si="3"/>
        <v>0.21333333333333335</v>
      </c>
      <c r="G29" s="82">
        <f t="shared" si="4"/>
        <v>0.32</v>
      </c>
      <c r="H29" s="82">
        <f t="shared" si="5"/>
        <v>0.4266666666666667</v>
      </c>
      <c r="I29" s="82">
        <f t="shared" si="6"/>
        <v>0.5333333333333333</v>
      </c>
      <c r="J29" s="82">
        <f t="shared" si="7"/>
        <v>0.64</v>
      </c>
      <c r="K29" s="82">
        <f t="shared" si="8"/>
        <v>0.8533333333333334</v>
      </c>
      <c r="L29" s="82">
        <f t="shared" si="9"/>
        <v>1.0666666666666667</v>
      </c>
      <c r="M29" s="56">
        <f t="shared" si="1"/>
        <v>9600</v>
      </c>
    </row>
    <row r="30" spans="1:13" ht="12.75">
      <c r="A30" s="74">
        <v>300</v>
      </c>
      <c r="B30" s="74">
        <v>300</v>
      </c>
      <c r="C30" s="74">
        <v>10</v>
      </c>
      <c r="D30" s="39">
        <f t="shared" si="0"/>
        <v>11.11111111111111</v>
      </c>
      <c r="E30" s="82">
        <f t="shared" si="2"/>
        <v>0.2</v>
      </c>
      <c r="F30" s="82">
        <f t="shared" si="3"/>
        <v>0.26666666666666666</v>
      </c>
      <c r="G30" s="82">
        <f t="shared" si="4"/>
        <v>0.4</v>
      </c>
      <c r="H30" s="82">
        <f t="shared" si="5"/>
        <v>0.5333333333333333</v>
      </c>
      <c r="I30" s="82">
        <f t="shared" si="6"/>
        <v>0.6666666666666666</v>
      </c>
      <c r="J30" s="82">
        <f t="shared" si="7"/>
        <v>0.8</v>
      </c>
      <c r="K30" s="82">
        <f t="shared" si="8"/>
        <v>1.0666666666666667</v>
      </c>
      <c r="L30" s="82">
        <f t="shared" si="9"/>
        <v>1.3333333333333333</v>
      </c>
      <c r="M30" s="56">
        <f t="shared" si="1"/>
        <v>12000</v>
      </c>
    </row>
    <row r="31" spans="1:13" ht="12.75">
      <c r="A31" s="74">
        <v>300</v>
      </c>
      <c r="B31" s="74">
        <v>450</v>
      </c>
      <c r="C31" s="74">
        <v>9</v>
      </c>
      <c r="D31" s="39">
        <f t="shared" si="0"/>
        <v>7.407407407407407</v>
      </c>
      <c r="E31" s="82">
        <f t="shared" si="2"/>
        <v>0.15</v>
      </c>
      <c r="F31" s="82">
        <f t="shared" si="3"/>
        <v>0.2</v>
      </c>
      <c r="G31" s="82">
        <f t="shared" si="4"/>
        <v>0.3</v>
      </c>
      <c r="H31" s="82">
        <f t="shared" si="5"/>
        <v>0.4</v>
      </c>
      <c r="I31" s="82">
        <f t="shared" si="6"/>
        <v>0.5</v>
      </c>
      <c r="J31" s="82">
        <f t="shared" si="7"/>
        <v>0.6</v>
      </c>
      <c r="K31" s="82">
        <f t="shared" si="8"/>
        <v>0.8</v>
      </c>
      <c r="L31" s="82">
        <f t="shared" si="9"/>
        <v>1</v>
      </c>
      <c r="M31" s="56">
        <f t="shared" si="1"/>
        <v>13500</v>
      </c>
    </row>
    <row r="32" spans="1:13" ht="12.75">
      <c r="A32" s="74">
        <v>300</v>
      </c>
      <c r="B32" s="74">
        <v>600</v>
      </c>
      <c r="C32" s="74">
        <v>10</v>
      </c>
      <c r="D32" s="39">
        <f t="shared" si="0"/>
        <v>5.555555555555555</v>
      </c>
      <c r="E32" s="82">
        <f t="shared" si="2"/>
        <v>0.15</v>
      </c>
      <c r="F32" s="82">
        <f t="shared" si="3"/>
        <v>0.2</v>
      </c>
      <c r="G32" s="82">
        <f t="shared" si="4"/>
        <v>0.3</v>
      </c>
      <c r="H32" s="82">
        <f t="shared" si="5"/>
        <v>0.4</v>
      </c>
      <c r="I32" s="82">
        <f t="shared" si="6"/>
        <v>0.5</v>
      </c>
      <c r="J32" s="82">
        <f t="shared" si="7"/>
        <v>0.6</v>
      </c>
      <c r="K32" s="82">
        <f t="shared" si="8"/>
        <v>0.8</v>
      </c>
      <c r="L32" s="82">
        <f t="shared" si="9"/>
        <v>1</v>
      </c>
      <c r="M32" s="56">
        <f t="shared" si="1"/>
        <v>18000</v>
      </c>
    </row>
    <row r="33" spans="1:13" ht="12.75">
      <c r="A33" s="74">
        <v>600</v>
      </c>
      <c r="B33" s="74">
        <v>600</v>
      </c>
      <c r="C33" s="74">
        <v>10</v>
      </c>
      <c r="D33" s="39">
        <f t="shared" si="0"/>
        <v>2.7777777777777777</v>
      </c>
      <c r="E33" s="82">
        <f t="shared" si="2"/>
        <v>0.1</v>
      </c>
      <c r="F33" s="82">
        <f t="shared" si="3"/>
        <v>0.13333333333333333</v>
      </c>
      <c r="G33" s="82">
        <f t="shared" si="4"/>
        <v>0.2</v>
      </c>
      <c r="H33" s="82">
        <f t="shared" si="5"/>
        <v>0.26666666666666666</v>
      </c>
      <c r="I33" s="82">
        <f t="shared" si="6"/>
        <v>0.3333333333333333</v>
      </c>
      <c r="J33" s="82">
        <f t="shared" si="7"/>
        <v>0.4</v>
      </c>
      <c r="K33" s="82">
        <f t="shared" si="8"/>
        <v>0.5333333333333333</v>
      </c>
      <c r="L33" s="82">
        <f t="shared" si="9"/>
        <v>0.6666666666666666</v>
      </c>
      <c r="M33" s="56">
        <f t="shared" si="1"/>
        <v>24000</v>
      </c>
    </row>
    <row r="34" spans="1:13" ht="12.75">
      <c r="A34" s="74">
        <v>800</v>
      </c>
      <c r="B34" s="74">
        <v>800</v>
      </c>
      <c r="C34" s="74">
        <v>10</v>
      </c>
      <c r="D34" s="39">
        <f t="shared" si="0"/>
        <v>1.5625</v>
      </c>
      <c r="E34" s="82">
        <f t="shared" si="2"/>
        <v>0.075</v>
      </c>
      <c r="F34" s="82">
        <f t="shared" si="3"/>
        <v>0.1</v>
      </c>
      <c r="G34" s="82">
        <f t="shared" si="4"/>
        <v>0.15</v>
      </c>
      <c r="H34" s="82">
        <f t="shared" si="5"/>
        <v>0.2</v>
      </c>
      <c r="I34" s="82">
        <f t="shared" si="6"/>
        <v>0.25</v>
      </c>
      <c r="J34" s="82">
        <f t="shared" si="7"/>
        <v>0.3</v>
      </c>
      <c r="K34" s="82">
        <f t="shared" si="8"/>
        <v>0.4</v>
      </c>
      <c r="L34" s="82">
        <f t="shared" si="9"/>
        <v>0.5</v>
      </c>
      <c r="M34" s="56">
        <f t="shared" si="1"/>
        <v>32000</v>
      </c>
    </row>
    <row r="35" spans="1:13" ht="12.75">
      <c r="A35" s="74">
        <v>600</v>
      </c>
      <c r="B35" s="74">
        <v>1200</v>
      </c>
      <c r="C35" s="74">
        <v>10</v>
      </c>
      <c r="D35" s="39">
        <f t="shared" si="0"/>
        <v>1.3888888888888888</v>
      </c>
      <c r="E35" s="82">
        <f t="shared" si="2"/>
        <v>0.075</v>
      </c>
      <c r="F35" s="82">
        <f t="shared" si="3"/>
        <v>0.1</v>
      </c>
      <c r="G35" s="82">
        <f t="shared" si="4"/>
        <v>0.15</v>
      </c>
      <c r="H35" s="82">
        <f t="shared" si="5"/>
        <v>0.2</v>
      </c>
      <c r="I35" s="82">
        <f t="shared" si="6"/>
        <v>0.25</v>
      </c>
      <c r="J35" s="82">
        <f t="shared" si="7"/>
        <v>0.3</v>
      </c>
      <c r="K35" s="82">
        <f t="shared" si="8"/>
        <v>0.4</v>
      </c>
      <c r="L35" s="82">
        <f t="shared" si="9"/>
        <v>0.5</v>
      </c>
      <c r="M35" s="56">
        <f t="shared" si="1"/>
        <v>36000</v>
      </c>
    </row>
    <row r="36" spans="1:13" ht="12.75">
      <c r="A36" s="74">
        <v>900</v>
      </c>
      <c r="B36" s="74">
        <v>900</v>
      </c>
      <c r="C36" s="74">
        <v>12</v>
      </c>
      <c r="D36" s="39">
        <f t="shared" si="0"/>
        <v>1.2345679012345678</v>
      </c>
      <c r="E36" s="82">
        <f t="shared" si="2"/>
        <v>0.08</v>
      </c>
      <c r="F36" s="82">
        <f t="shared" si="3"/>
        <v>0.10666666666666667</v>
      </c>
      <c r="G36" s="82">
        <f t="shared" si="4"/>
        <v>0.16</v>
      </c>
      <c r="H36" s="82">
        <f t="shared" si="5"/>
        <v>0.21333333333333335</v>
      </c>
      <c r="I36" s="82">
        <f t="shared" si="6"/>
        <v>0.26666666666666666</v>
      </c>
      <c r="J36" s="82">
        <f t="shared" si="7"/>
        <v>0.32</v>
      </c>
      <c r="K36" s="82">
        <f t="shared" si="8"/>
        <v>0.4266666666666667</v>
      </c>
      <c r="L36" s="82">
        <f t="shared" si="9"/>
        <v>0.5333333333333333</v>
      </c>
      <c r="M36" s="56">
        <f t="shared" si="1"/>
        <v>43200</v>
      </c>
    </row>
    <row r="37" spans="1:3" ht="14.25">
      <c r="A37" s="6"/>
      <c r="B37" s="6"/>
      <c r="C37" s="6"/>
    </row>
    <row r="38" spans="1:15" ht="12.75">
      <c r="A38" s="40" t="s">
        <v>21</v>
      </c>
      <c r="B38" s="83" t="s">
        <v>38</v>
      </c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2.75">
      <c r="A39" s="6"/>
      <c r="B39" s="83" t="s">
        <v>39</v>
      </c>
      <c r="C39" s="42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2:15" ht="12.75">
      <c r="B40" s="83" t="s">
        <v>40</v>
      </c>
      <c r="C40" s="42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2:15" ht="12.75">
      <c r="B41" s="43"/>
      <c r="C41" s="42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</sheetData>
  <sheetProtection password="CF7A" sheet="1" objects="1"/>
  <mergeCells count="12">
    <mergeCell ref="E17:F17"/>
    <mergeCell ref="A17:C17"/>
    <mergeCell ref="E18:F18"/>
    <mergeCell ref="E19:F19"/>
    <mergeCell ref="H20:O20"/>
    <mergeCell ref="A11:C11"/>
    <mergeCell ref="E11:F11"/>
    <mergeCell ref="E12:F12"/>
    <mergeCell ref="E13:F13"/>
    <mergeCell ref="H14:O14"/>
    <mergeCell ref="A23:C23"/>
    <mergeCell ref="E23:L2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100" zoomScalePageLayoutView="0" workbookViewId="0" topLeftCell="A1">
      <selection activeCell="F21" sqref="F21"/>
    </sheetView>
  </sheetViews>
  <sheetFormatPr defaultColWidth="8.00390625" defaultRowHeight="14.25"/>
  <cols>
    <col min="1" max="3" width="9.25390625" style="2" customWidth="1"/>
    <col min="4" max="4" width="10.875" style="6" hidden="1" customWidth="1"/>
    <col min="5" max="6" width="8.00390625" style="2" customWidth="1"/>
    <col min="7" max="7" width="18.00390625" style="2" bestFit="1" customWidth="1"/>
    <col min="8" max="8" width="9.625" style="2" bestFit="1" customWidth="1"/>
    <col min="9" max="9" width="11.625" style="2" customWidth="1"/>
    <col min="10" max="10" width="18.625" style="2" customWidth="1"/>
    <col min="11" max="11" width="19.125" style="2" customWidth="1"/>
    <col min="12" max="12" width="18.875" style="2" customWidth="1"/>
    <col min="13" max="13" width="9.625" style="2" customWidth="1"/>
    <col min="14" max="14" width="8.00390625" style="2" customWidth="1"/>
    <col min="15" max="15" width="10.875" style="2" customWidth="1"/>
    <col min="16" max="16384" width="8.00390625" style="2" customWidth="1"/>
  </cols>
  <sheetData>
    <row r="1" spans="1:4" s="1" customFormat="1" ht="33" customHeight="1">
      <c r="A1" s="85" t="s">
        <v>47</v>
      </c>
      <c r="D1" s="8"/>
    </row>
    <row r="2" spans="1:3" ht="25.5" hidden="1">
      <c r="A2" s="9" t="s">
        <v>1</v>
      </c>
      <c r="B2" s="10"/>
      <c r="C2" s="11">
        <v>740</v>
      </c>
    </row>
    <row r="3" spans="1:4" ht="12.75" hidden="1">
      <c r="A3" s="12"/>
      <c r="B3" s="12"/>
      <c r="C3" s="12"/>
      <c r="D3" s="13"/>
    </row>
    <row r="4" spans="1:4" s="3" customFormat="1" ht="36" customHeight="1">
      <c r="A4" s="76" t="s">
        <v>30</v>
      </c>
      <c r="D4" s="14"/>
    </row>
    <row r="5" spans="1:8" ht="14.25">
      <c r="A5" s="2"/>
      <c r="B5" s="15" t="s">
        <v>2</v>
      </c>
      <c r="H5" s="16"/>
    </row>
    <row r="6" spans="1:2" ht="14.25">
      <c r="A6" s="2"/>
      <c r="B6" s="79" t="s">
        <v>33</v>
      </c>
    </row>
    <row r="7" spans="1:2" ht="14.25">
      <c r="A7" s="2"/>
      <c r="B7" s="79" t="s">
        <v>34</v>
      </c>
    </row>
    <row r="8" spans="1:2" ht="14.25">
      <c r="A8" s="2"/>
      <c r="B8" s="79" t="s">
        <v>35</v>
      </c>
    </row>
    <row r="9" ht="14.25">
      <c r="B9" s="79"/>
    </row>
    <row r="10" spans="1:17" ht="14.25">
      <c r="A10" s="77" t="s">
        <v>31</v>
      </c>
      <c r="B10" s="17"/>
      <c r="L10" s="42"/>
      <c r="M10" s="42"/>
      <c r="N10" s="42"/>
      <c r="O10" s="42"/>
      <c r="P10" s="42"/>
      <c r="Q10" s="42"/>
    </row>
    <row r="11" spans="1:10" ht="12.75">
      <c r="A11" s="59" t="s">
        <v>3</v>
      </c>
      <c r="B11" s="60"/>
      <c r="C11" s="61"/>
      <c r="D11" s="18"/>
      <c r="E11" s="62" t="s">
        <v>4</v>
      </c>
      <c r="F11" s="63"/>
      <c r="G11" s="19" t="s">
        <v>5</v>
      </c>
      <c r="H11" s="19" t="s">
        <v>6</v>
      </c>
      <c r="I11" s="19" t="s">
        <v>7</v>
      </c>
      <c r="J11" s="89" t="s">
        <v>46</v>
      </c>
    </row>
    <row r="12" spans="1:17" ht="14.25">
      <c r="A12" s="20" t="s">
        <v>10</v>
      </c>
      <c r="B12" s="21" t="s">
        <v>11</v>
      </c>
      <c r="C12" s="22" t="s">
        <v>12</v>
      </c>
      <c r="E12" s="64" t="s">
        <v>13</v>
      </c>
      <c r="F12" s="65"/>
      <c r="G12" s="23" t="s">
        <v>14</v>
      </c>
      <c r="H12" s="23" t="s">
        <v>15</v>
      </c>
      <c r="I12" s="23" t="s">
        <v>16</v>
      </c>
      <c r="J12" s="87" t="s">
        <v>17</v>
      </c>
      <c r="P12" s="42"/>
      <c r="Q12" s="42"/>
    </row>
    <row r="13" spans="1:19" ht="12.75">
      <c r="A13" s="84">
        <v>100</v>
      </c>
      <c r="B13" s="84">
        <v>100</v>
      </c>
      <c r="C13" s="84">
        <v>10</v>
      </c>
      <c r="D13" s="24"/>
      <c r="E13" s="72">
        <v>2</v>
      </c>
      <c r="F13" s="73"/>
      <c r="G13" s="25">
        <f>2*C13*E13*(A13+B13)/(A13*B13)</f>
        <v>0.8</v>
      </c>
      <c r="H13" s="78">
        <v>100</v>
      </c>
      <c r="I13" s="50">
        <f>G13*H13</f>
        <v>80</v>
      </c>
      <c r="J13" s="88">
        <f>I13/2</f>
        <v>40</v>
      </c>
      <c r="P13" s="42"/>
      <c r="Q13" s="42"/>
      <c r="S13" s="57">
        <f>((A13+B13)*C13*E13*2)</f>
        <v>8000</v>
      </c>
    </row>
    <row r="14" spans="1:15" s="4" customFormat="1" ht="12.75">
      <c r="A14" s="26"/>
      <c r="D14" s="27"/>
      <c r="G14" s="58"/>
      <c r="H14" s="66"/>
      <c r="I14" s="67"/>
      <c r="J14" s="67"/>
      <c r="K14" s="67"/>
      <c r="L14" s="67"/>
      <c r="M14" s="67"/>
      <c r="N14" s="67"/>
      <c r="O14" s="67"/>
    </row>
    <row r="15" spans="1:15" s="4" customFormat="1" ht="12.75">
      <c r="A15" s="26"/>
      <c r="D15" s="27"/>
      <c r="G15" s="58"/>
      <c r="H15" s="28"/>
      <c r="I15" s="53"/>
      <c r="J15" s="53"/>
      <c r="K15" s="53"/>
      <c r="L15" s="53"/>
      <c r="M15" s="53"/>
      <c r="N15" s="53"/>
      <c r="O15" s="53"/>
    </row>
    <row r="16" spans="1:15" s="4" customFormat="1" ht="14.25">
      <c r="A16" s="77" t="s">
        <v>32</v>
      </c>
      <c r="D16" s="27"/>
      <c r="G16" s="58"/>
      <c r="H16" s="28"/>
      <c r="I16" s="53"/>
      <c r="J16" s="53"/>
      <c r="K16" s="53"/>
      <c r="L16" s="53"/>
      <c r="M16" s="53"/>
      <c r="N16" s="53"/>
      <c r="O16" s="53"/>
    </row>
    <row r="17" spans="1:12" ht="12.75">
      <c r="A17" s="80" t="s">
        <v>36</v>
      </c>
      <c r="B17" s="60"/>
      <c r="C17" s="61"/>
      <c r="D17" s="18"/>
      <c r="E17" s="62" t="s">
        <v>4</v>
      </c>
      <c r="F17" s="63"/>
      <c r="G17" s="70" t="s">
        <v>25</v>
      </c>
      <c r="H17" s="90" t="s">
        <v>23</v>
      </c>
      <c r="I17" s="90" t="s">
        <v>27</v>
      </c>
      <c r="J17" s="75" t="s">
        <v>24</v>
      </c>
      <c r="K17" s="89" t="s">
        <v>46</v>
      </c>
      <c r="L17" s="28"/>
    </row>
    <row r="18" spans="1:17" ht="14.25">
      <c r="A18" s="20" t="s">
        <v>10</v>
      </c>
      <c r="B18" s="21" t="s">
        <v>11</v>
      </c>
      <c r="C18" s="22" t="s">
        <v>12</v>
      </c>
      <c r="E18" s="64" t="s">
        <v>13</v>
      </c>
      <c r="F18" s="65"/>
      <c r="G18" s="23" t="s">
        <v>22</v>
      </c>
      <c r="H18" s="91" t="s">
        <v>15</v>
      </c>
      <c r="I18" s="91" t="s">
        <v>26</v>
      </c>
      <c r="J18" s="47" t="s">
        <v>28</v>
      </c>
      <c r="K18" s="87" t="s">
        <v>18</v>
      </c>
      <c r="L18" s="28"/>
      <c r="P18" s="42"/>
      <c r="Q18" s="42"/>
    </row>
    <row r="19" spans="1:19" ht="12.75">
      <c r="A19" s="84">
        <v>600</v>
      </c>
      <c r="B19" s="84">
        <v>600</v>
      </c>
      <c r="C19" s="84">
        <v>10</v>
      </c>
      <c r="D19" s="24"/>
      <c r="E19" s="72">
        <v>2</v>
      </c>
      <c r="F19" s="73"/>
      <c r="G19" s="71">
        <f>2*E19*C19/1000</f>
        <v>0.04</v>
      </c>
      <c r="H19" s="93">
        <v>100</v>
      </c>
      <c r="I19" s="92">
        <f>1000*H19*(A19+B19)/(A19*B19)</f>
        <v>333.3333333333333</v>
      </c>
      <c r="J19" s="50">
        <f>I19*G19</f>
        <v>13.333333333333332</v>
      </c>
      <c r="K19" s="88">
        <f>J19/2</f>
        <v>6.666666666666666</v>
      </c>
      <c r="L19" s="28"/>
      <c r="P19" s="42"/>
      <c r="Q19" s="42"/>
      <c r="S19" s="57">
        <f>((A19+B19)*C19*E19*2)</f>
        <v>48000</v>
      </c>
    </row>
    <row r="20" spans="1:15" s="4" customFormat="1" ht="12.75">
      <c r="A20" s="26"/>
      <c r="D20" s="27"/>
      <c r="H20" s="66"/>
      <c r="I20" s="67"/>
      <c r="J20" s="67"/>
      <c r="K20" s="67"/>
      <c r="L20" s="67"/>
      <c r="M20" s="67"/>
      <c r="N20" s="67"/>
      <c r="O20" s="67"/>
    </row>
    <row r="21" spans="1:15" s="4" customFormat="1" ht="12.75">
      <c r="A21" s="26"/>
      <c r="D21" s="27"/>
      <c r="G21" s="58"/>
      <c r="H21" s="28"/>
      <c r="I21" s="53"/>
      <c r="J21" s="53"/>
      <c r="K21" s="53"/>
      <c r="L21" s="53"/>
      <c r="M21" s="53"/>
      <c r="N21" s="53"/>
      <c r="O21" s="53"/>
    </row>
    <row r="22" spans="1:4" s="5" customFormat="1" ht="36" customHeight="1">
      <c r="A22" s="81" t="s">
        <v>37</v>
      </c>
      <c r="B22" s="29"/>
      <c r="C22" s="29"/>
      <c r="D22" s="29"/>
    </row>
    <row r="23" spans="1:12" ht="12.75">
      <c r="A23" s="80" t="s">
        <v>43</v>
      </c>
      <c r="B23" s="60"/>
      <c r="C23" s="61"/>
      <c r="D23" s="30" t="s">
        <v>19</v>
      </c>
      <c r="E23" s="68" t="s">
        <v>20</v>
      </c>
      <c r="F23" s="69"/>
      <c r="G23" s="69"/>
      <c r="H23" s="69"/>
      <c r="I23" s="69"/>
      <c r="J23" s="69"/>
      <c r="K23" s="69"/>
      <c r="L23" s="69"/>
    </row>
    <row r="24" spans="1:12" ht="12.75">
      <c r="A24" s="20" t="s">
        <v>10</v>
      </c>
      <c r="B24" s="21" t="s">
        <v>11</v>
      </c>
      <c r="C24" s="22" t="s">
        <v>12</v>
      </c>
      <c r="D24" s="31"/>
      <c r="E24" s="32">
        <v>1.5</v>
      </c>
      <c r="F24" s="33">
        <v>2</v>
      </c>
      <c r="G24" s="33">
        <v>3</v>
      </c>
      <c r="H24" s="33">
        <v>4</v>
      </c>
      <c r="I24" s="33">
        <v>5</v>
      </c>
      <c r="J24" s="33">
        <v>6</v>
      </c>
      <c r="K24" s="33">
        <v>8</v>
      </c>
      <c r="L24" s="54">
        <v>10</v>
      </c>
    </row>
    <row r="25" spans="1:15" ht="12.75" hidden="1">
      <c r="A25" s="34"/>
      <c r="B25" s="35"/>
      <c r="C25" s="36"/>
      <c r="D25" s="31"/>
      <c r="E25" s="37">
        <v>1.5</v>
      </c>
      <c r="F25" s="38">
        <v>3</v>
      </c>
      <c r="G25" s="38"/>
      <c r="H25" s="38"/>
      <c r="I25" s="38"/>
      <c r="J25" s="38">
        <v>4.5</v>
      </c>
      <c r="K25" s="38">
        <v>6</v>
      </c>
      <c r="L25" s="38">
        <v>7.5</v>
      </c>
      <c r="M25" s="38">
        <v>9</v>
      </c>
      <c r="N25" s="38">
        <v>10.5</v>
      </c>
      <c r="O25" s="55">
        <v>12</v>
      </c>
    </row>
    <row r="26" spans="1:13" ht="12.75">
      <c r="A26" s="74">
        <v>10</v>
      </c>
      <c r="B26" s="74">
        <v>10</v>
      </c>
      <c r="C26" s="74">
        <v>4</v>
      </c>
      <c r="D26" s="39">
        <f aca="true" t="shared" si="0" ref="D26:D36">SUM(1000000/(A26*B26))</f>
        <v>10000</v>
      </c>
      <c r="E26" s="82">
        <f>2*C26*1.5*(A26+B26)/(A26*B26)</f>
        <v>2.4</v>
      </c>
      <c r="F26" s="82">
        <f>2*C26*2*(A26+B26)/(A26*B26)</f>
        <v>3.2</v>
      </c>
      <c r="G26" s="82">
        <f>2*C26*3*(A26+B26)/(A26*B26)</f>
        <v>4.8</v>
      </c>
      <c r="H26" s="82">
        <f>2*C26*4*(A26+B26)/(A26*B26)</f>
        <v>6.4</v>
      </c>
      <c r="I26" s="82">
        <f>2*C26*5*(A26+B26)/(A26*B26)</f>
        <v>8</v>
      </c>
      <c r="J26" s="82">
        <f>2*C26*6*(A26+B26)/(A26*B26)</f>
        <v>9.6</v>
      </c>
      <c r="K26" s="82">
        <f>2*C26*8*(A26+B26)/(A26*B26)</f>
        <v>12.8</v>
      </c>
      <c r="L26" s="82">
        <f>2*C26*10*(A26+B26)/(A26*B26)</f>
        <v>16</v>
      </c>
      <c r="M26" s="56">
        <f aca="true" t="shared" si="1" ref="M26:M36">(A26+B26)*C26*2</f>
        <v>160</v>
      </c>
    </row>
    <row r="27" spans="1:13" ht="12.75">
      <c r="A27" s="74">
        <v>20</v>
      </c>
      <c r="B27" s="74">
        <v>20</v>
      </c>
      <c r="C27" s="74">
        <v>5</v>
      </c>
      <c r="D27" s="39">
        <f t="shared" si="0"/>
        <v>2500</v>
      </c>
      <c r="E27" s="82">
        <f aca="true" t="shared" si="2" ref="E27:E36">2*C27*1.5*(A27+B27)/(A27*B27)</f>
        <v>1.5</v>
      </c>
      <c r="F27" s="82">
        <f aca="true" t="shared" si="3" ref="F27:F36">2*C27*2*(A27+B27)/(A27*B27)</f>
        <v>2</v>
      </c>
      <c r="G27" s="82">
        <f aca="true" t="shared" si="4" ref="G27:G36">2*C27*3*(A27+B27)/(A27*B27)</f>
        <v>3</v>
      </c>
      <c r="H27" s="82">
        <f aca="true" t="shared" si="5" ref="H27:H36">2*C27*4*(A27+B27)/(A27*B27)</f>
        <v>4</v>
      </c>
      <c r="I27" s="82">
        <f aca="true" t="shared" si="6" ref="I27:I36">2*C27*5*(A27+B27)/(A27*B27)</f>
        <v>5</v>
      </c>
      <c r="J27" s="82">
        <f aca="true" t="shared" si="7" ref="J27:J36">2*C27*6*(A27+B27)/(A27*B27)</f>
        <v>6</v>
      </c>
      <c r="K27" s="82">
        <f aca="true" t="shared" si="8" ref="K27:K36">2*C27*8*(A27+B27)/(A27*B27)</f>
        <v>8</v>
      </c>
      <c r="L27" s="82">
        <f aca="true" t="shared" si="9" ref="L27:L36">2*C27*10*(A27+B27)/(A27*B27)</f>
        <v>10</v>
      </c>
      <c r="M27" s="56">
        <f t="shared" si="1"/>
        <v>400</v>
      </c>
    </row>
    <row r="28" spans="1:13" ht="12.75">
      <c r="A28" s="74">
        <v>100</v>
      </c>
      <c r="B28" s="74">
        <v>100</v>
      </c>
      <c r="C28" s="74">
        <v>8</v>
      </c>
      <c r="D28" s="39">
        <f t="shared" si="0"/>
        <v>100</v>
      </c>
      <c r="E28" s="82">
        <f t="shared" si="2"/>
        <v>0.48</v>
      </c>
      <c r="F28" s="82">
        <f t="shared" si="3"/>
        <v>0.64</v>
      </c>
      <c r="G28" s="82">
        <f t="shared" si="4"/>
        <v>0.96</v>
      </c>
      <c r="H28" s="82">
        <f t="shared" si="5"/>
        <v>1.28</v>
      </c>
      <c r="I28" s="82">
        <f t="shared" si="6"/>
        <v>1.6</v>
      </c>
      <c r="J28" s="82">
        <f t="shared" si="7"/>
        <v>1.92</v>
      </c>
      <c r="K28" s="82">
        <f t="shared" si="8"/>
        <v>2.56</v>
      </c>
      <c r="L28" s="82">
        <f t="shared" si="9"/>
        <v>3.2</v>
      </c>
      <c r="M28" s="56">
        <f t="shared" si="1"/>
        <v>3200</v>
      </c>
    </row>
    <row r="29" spans="1:13" ht="12.75">
      <c r="A29" s="74">
        <v>300</v>
      </c>
      <c r="B29" s="74">
        <v>300</v>
      </c>
      <c r="C29" s="74">
        <v>8</v>
      </c>
      <c r="D29" s="39">
        <f t="shared" si="0"/>
        <v>11.11111111111111</v>
      </c>
      <c r="E29" s="82">
        <f t="shared" si="2"/>
        <v>0.16</v>
      </c>
      <c r="F29" s="82">
        <f t="shared" si="3"/>
        <v>0.21333333333333335</v>
      </c>
      <c r="G29" s="82">
        <f t="shared" si="4"/>
        <v>0.32</v>
      </c>
      <c r="H29" s="82">
        <f t="shared" si="5"/>
        <v>0.4266666666666667</v>
      </c>
      <c r="I29" s="82">
        <f t="shared" si="6"/>
        <v>0.5333333333333333</v>
      </c>
      <c r="J29" s="82">
        <f t="shared" si="7"/>
        <v>0.64</v>
      </c>
      <c r="K29" s="82">
        <f t="shared" si="8"/>
        <v>0.8533333333333334</v>
      </c>
      <c r="L29" s="82">
        <f t="shared" si="9"/>
        <v>1.0666666666666667</v>
      </c>
      <c r="M29" s="56">
        <f t="shared" si="1"/>
        <v>9600</v>
      </c>
    </row>
    <row r="30" spans="1:13" ht="12.75">
      <c r="A30" s="74">
        <v>300</v>
      </c>
      <c r="B30" s="74">
        <v>300</v>
      </c>
      <c r="C30" s="74">
        <v>10</v>
      </c>
      <c r="D30" s="39">
        <f t="shared" si="0"/>
        <v>11.11111111111111</v>
      </c>
      <c r="E30" s="82">
        <f t="shared" si="2"/>
        <v>0.2</v>
      </c>
      <c r="F30" s="82">
        <f t="shared" si="3"/>
        <v>0.26666666666666666</v>
      </c>
      <c r="G30" s="82">
        <f t="shared" si="4"/>
        <v>0.4</v>
      </c>
      <c r="H30" s="82">
        <f t="shared" si="5"/>
        <v>0.5333333333333333</v>
      </c>
      <c r="I30" s="82">
        <f t="shared" si="6"/>
        <v>0.6666666666666666</v>
      </c>
      <c r="J30" s="82">
        <f t="shared" si="7"/>
        <v>0.8</v>
      </c>
      <c r="K30" s="82">
        <f t="shared" si="8"/>
        <v>1.0666666666666667</v>
      </c>
      <c r="L30" s="82">
        <f t="shared" si="9"/>
        <v>1.3333333333333333</v>
      </c>
      <c r="M30" s="56">
        <f t="shared" si="1"/>
        <v>12000</v>
      </c>
    </row>
    <row r="31" spans="1:13" ht="12.75">
      <c r="A31" s="74">
        <v>300</v>
      </c>
      <c r="B31" s="74">
        <v>450</v>
      </c>
      <c r="C31" s="74">
        <v>9</v>
      </c>
      <c r="D31" s="39">
        <f t="shared" si="0"/>
        <v>7.407407407407407</v>
      </c>
      <c r="E31" s="82">
        <f t="shared" si="2"/>
        <v>0.15</v>
      </c>
      <c r="F31" s="82">
        <f t="shared" si="3"/>
        <v>0.2</v>
      </c>
      <c r="G31" s="82">
        <f t="shared" si="4"/>
        <v>0.3</v>
      </c>
      <c r="H31" s="82">
        <f t="shared" si="5"/>
        <v>0.4</v>
      </c>
      <c r="I31" s="82">
        <f t="shared" si="6"/>
        <v>0.5</v>
      </c>
      <c r="J31" s="82">
        <f t="shared" si="7"/>
        <v>0.6</v>
      </c>
      <c r="K31" s="82">
        <f t="shared" si="8"/>
        <v>0.8</v>
      </c>
      <c r="L31" s="82">
        <f t="shared" si="9"/>
        <v>1</v>
      </c>
      <c r="M31" s="56">
        <f t="shared" si="1"/>
        <v>13500</v>
      </c>
    </row>
    <row r="32" spans="1:13" ht="12.75">
      <c r="A32" s="74">
        <v>300</v>
      </c>
      <c r="B32" s="74">
        <v>600</v>
      </c>
      <c r="C32" s="74">
        <v>10</v>
      </c>
      <c r="D32" s="39">
        <f t="shared" si="0"/>
        <v>5.555555555555555</v>
      </c>
      <c r="E32" s="82">
        <f t="shared" si="2"/>
        <v>0.15</v>
      </c>
      <c r="F32" s="82">
        <f t="shared" si="3"/>
        <v>0.2</v>
      </c>
      <c r="G32" s="82">
        <f t="shared" si="4"/>
        <v>0.3</v>
      </c>
      <c r="H32" s="82">
        <f t="shared" si="5"/>
        <v>0.4</v>
      </c>
      <c r="I32" s="82">
        <f t="shared" si="6"/>
        <v>0.5</v>
      </c>
      <c r="J32" s="82">
        <f t="shared" si="7"/>
        <v>0.6</v>
      </c>
      <c r="K32" s="82">
        <f t="shared" si="8"/>
        <v>0.8</v>
      </c>
      <c r="L32" s="82">
        <f t="shared" si="9"/>
        <v>1</v>
      </c>
      <c r="M32" s="56">
        <f t="shared" si="1"/>
        <v>18000</v>
      </c>
    </row>
    <row r="33" spans="1:13" ht="12.75">
      <c r="A33" s="74">
        <v>600</v>
      </c>
      <c r="B33" s="74">
        <v>600</v>
      </c>
      <c r="C33" s="74">
        <v>10</v>
      </c>
      <c r="D33" s="39">
        <f t="shared" si="0"/>
        <v>2.7777777777777777</v>
      </c>
      <c r="E33" s="82">
        <f t="shared" si="2"/>
        <v>0.1</v>
      </c>
      <c r="F33" s="82">
        <f t="shared" si="3"/>
        <v>0.13333333333333333</v>
      </c>
      <c r="G33" s="82">
        <f t="shared" si="4"/>
        <v>0.2</v>
      </c>
      <c r="H33" s="82">
        <f t="shared" si="5"/>
        <v>0.26666666666666666</v>
      </c>
      <c r="I33" s="82">
        <f t="shared" si="6"/>
        <v>0.3333333333333333</v>
      </c>
      <c r="J33" s="82">
        <f t="shared" si="7"/>
        <v>0.4</v>
      </c>
      <c r="K33" s="82">
        <f t="shared" si="8"/>
        <v>0.5333333333333333</v>
      </c>
      <c r="L33" s="82">
        <f t="shared" si="9"/>
        <v>0.6666666666666666</v>
      </c>
      <c r="M33" s="56">
        <f t="shared" si="1"/>
        <v>24000</v>
      </c>
    </row>
    <row r="34" spans="1:13" ht="12.75">
      <c r="A34" s="74">
        <v>800</v>
      </c>
      <c r="B34" s="74">
        <v>800</v>
      </c>
      <c r="C34" s="74">
        <v>10</v>
      </c>
      <c r="D34" s="39">
        <f t="shared" si="0"/>
        <v>1.5625</v>
      </c>
      <c r="E34" s="82">
        <f t="shared" si="2"/>
        <v>0.075</v>
      </c>
      <c r="F34" s="82">
        <f t="shared" si="3"/>
        <v>0.1</v>
      </c>
      <c r="G34" s="82">
        <f t="shared" si="4"/>
        <v>0.15</v>
      </c>
      <c r="H34" s="82">
        <f t="shared" si="5"/>
        <v>0.2</v>
      </c>
      <c r="I34" s="82">
        <f t="shared" si="6"/>
        <v>0.25</v>
      </c>
      <c r="J34" s="82">
        <f t="shared" si="7"/>
        <v>0.3</v>
      </c>
      <c r="K34" s="82">
        <f t="shared" si="8"/>
        <v>0.4</v>
      </c>
      <c r="L34" s="82">
        <f t="shared" si="9"/>
        <v>0.5</v>
      </c>
      <c r="M34" s="56">
        <f t="shared" si="1"/>
        <v>32000</v>
      </c>
    </row>
    <row r="35" spans="1:13" ht="12.75">
      <c r="A35" s="74">
        <v>600</v>
      </c>
      <c r="B35" s="74">
        <v>1200</v>
      </c>
      <c r="C35" s="74">
        <v>10</v>
      </c>
      <c r="D35" s="39">
        <f t="shared" si="0"/>
        <v>1.3888888888888888</v>
      </c>
      <c r="E35" s="82">
        <f t="shared" si="2"/>
        <v>0.075</v>
      </c>
      <c r="F35" s="82">
        <f t="shared" si="3"/>
        <v>0.1</v>
      </c>
      <c r="G35" s="82">
        <f t="shared" si="4"/>
        <v>0.15</v>
      </c>
      <c r="H35" s="82">
        <f t="shared" si="5"/>
        <v>0.2</v>
      </c>
      <c r="I35" s="82">
        <f t="shared" si="6"/>
        <v>0.25</v>
      </c>
      <c r="J35" s="82">
        <f t="shared" si="7"/>
        <v>0.3</v>
      </c>
      <c r="K35" s="82">
        <f t="shared" si="8"/>
        <v>0.4</v>
      </c>
      <c r="L35" s="82">
        <f t="shared" si="9"/>
        <v>0.5</v>
      </c>
      <c r="M35" s="56">
        <f t="shared" si="1"/>
        <v>36000</v>
      </c>
    </row>
    <row r="36" spans="1:13" ht="12.75">
      <c r="A36" s="74">
        <v>900</v>
      </c>
      <c r="B36" s="74">
        <v>900</v>
      </c>
      <c r="C36" s="74">
        <v>12</v>
      </c>
      <c r="D36" s="39">
        <f t="shared" si="0"/>
        <v>1.2345679012345678</v>
      </c>
      <c r="E36" s="82">
        <f t="shared" si="2"/>
        <v>0.08</v>
      </c>
      <c r="F36" s="82">
        <f t="shared" si="3"/>
        <v>0.10666666666666667</v>
      </c>
      <c r="G36" s="82">
        <f t="shared" si="4"/>
        <v>0.16</v>
      </c>
      <c r="H36" s="82">
        <f t="shared" si="5"/>
        <v>0.21333333333333335</v>
      </c>
      <c r="I36" s="82">
        <f t="shared" si="6"/>
        <v>0.26666666666666666</v>
      </c>
      <c r="J36" s="82">
        <f t="shared" si="7"/>
        <v>0.32</v>
      </c>
      <c r="K36" s="82">
        <f t="shared" si="8"/>
        <v>0.4266666666666667</v>
      </c>
      <c r="L36" s="82">
        <f t="shared" si="9"/>
        <v>0.5333333333333333</v>
      </c>
      <c r="M36" s="56">
        <f t="shared" si="1"/>
        <v>43200</v>
      </c>
    </row>
    <row r="37" spans="1:3" ht="14.25">
      <c r="A37" s="6"/>
      <c r="B37" s="6"/>
      <c r="C37" s="6"/>
    </row>
    <row r="38" spans="1:15" ht="12.75">
      <c r="A38" s="40" t="s">
        <v>21</v>
      </c>
      <c r="B38" s="83" t="s">
        <v>38</v>
      </c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2.75">
      <c r="A39" s="6"/>
      <c r="B39" s="83" t="s">
        <v>39</v>
      </c>
      <c r="C39" s="42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2:15" ht="12.75">
      <c r="B40" s="83" t="s">
        <v>40</v>
      </c>
      <c r="C40" s="42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2:15" ht="12.75">
      <c r="B41" s="43"/>
      <c r="C41" s="42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</sheetData>
  <sheetProtection password="CF7A" sheet="1" objects="1"/>
  <mergeCells count="12">
    <mergeCell ref="E18:F18"/>
    <mergeCell ref="E19:F19"/>
    <mergeCell ref="H20:O20"/>
    <mergeCell ref="A23:C23"/>
    <mergeCell ref="E23:L23"/>
    <mergeCell ref="A11:C11"/>
    <mergeCell ref="E11:F11"/>
    <mergeCell ref="E12:F12"/>
    <mergeCell ref="E13:F13"/>
    <mergeCell ref="H14:O14"/>
    <mergeCell ref="A17:C17"/>
    <mergeCell ref="E17:F17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zoomScalePageLayoutView="0" workbookViewId="0" topLeftCell="A13">
      <selection activeCell="K13" sqref="K13"/>
    </sheetView>
  </sheetViews>
  <sheetFormatPr defaultColWidth="8.00390625" defaultRowHeight="14.25"/>
  <cols>
    <col min="1" max="3" width="9.25390625" style="2" customWidth="1"/>
    <col min="4" max="4" width="10.875" style="6" hidden="1" customWidth="1"/>
    <col min="5" max="6" width="8.00390625" style="2" customWidth="1"/>
    <col min="7" max="7" width="18.00390625" style="2" bestFit="1" customWidth="1"/>
    <col min="8" max="8" width="9.625" style="2" bestFit="1" customWidth="1"/>
    <col min="9" max="9" width="11.625" style="2" customWidth="1"/>
    <col min="10" max="11" width="23.625" style="2" bestFit="1" customWidth="1"/>
    <col min="12" max="12" width="18.875" style="2" customWidth="1"/>
    <col min="13" max="13" width="9.625" style="2" customWidth="1"/>
    <col min="14" max="14" width="8.00390625" style="2" customWidth="1"/>
    <col min="15" max="15" width="10.875" style="2" customWidth="1"/>
    <col min="16" max="16384" width="8.00390625" style="2" customWidth="1"/>
  </cols>
  <sheetData>
    <row r="1" spans="1:4" s="1" customFormat="1" ht="33" customHeight="1">
      <c r="A1" s="85" t="s">
        <v>44</v>
      </c>
      <c r="D1" s="8"/>
    </row>
    <row r="2" spans="1:3" ht="25.5" hidden="1">
      <c r="A2" s="9" t="s">
        <v>1</v>
      </c>
      <c r="B2" s="10"/>
      <c r="C2" s="11">
        <v>740</v>
      </c>
    </row>
    <row r="3" spans="1:4" ht="12.75" hidden="1">
      <c r="A3" s="12"/>
      <c r="B3" s="12"/>
      <c r="C3" s="12"/>
      <c r="D3" s="13"/>
    </row>
    <row r="4" spans="1:4" s="3" customFormat="1" ht="36" customHeight="1">
      <c r="A4" s="76" t="s">
        <v>30</v>
      </c>
      <c r="D4" s="14"/>
    </row>
    <row r="5" spans="1:8" ht="14.25">
      <c r="A5" s="2"/>
      <c r="B5" s="15" t="s">
        <v>2</v>
      </c>
      <c r="H5" s="16"/>
    </row>
    <row r="6" spans="1:2" ht="14.25">
      <c r="A6" s="2"/>
      <c r="B6" s="79" t="s">
        <v>33</v>
      </c>
    </row>
    <row r="7" spans="1:2" ht="14.25">
      <c r="A7" s="2"/>
      <c r="B7" s="79" t="s">
        <v>34</v>
      </c>
    </row>
    <row r="8" spans="1:2" ht="14.25">
      <c r="A8" s="2"/>
      <c r="B8" s="79" t="s">
        <v>35</v>
      </c>
    </row>
    <row r="9" ht="14.25">
      <c r="B9" s="79"/>
    </row>
    <row r="10" spans="1:17" ht="14.25">
      <c r="A10" s="77" t="s">
        <v>31</v>
      </c>
      <c r="B10" s="17"/>
      <c r="L10" s="42"/>
      <c r="M10" s="42"/>
      <c r="N10" s="42"/>
      <c r="O10" s="42"/>
      <c r="P10" s="42"/>
      <c r="Q10" s="42"/>
    </row>
    <row r="11" spans="1:10" ht="12.75">
      <c r="A11" s="59" t="s">
        <v>3</v>
      </c>
      <c r="B11" s="60"/>
      <c r="C11" s="61"/>
      <c r="D11" s="18"/>
      <c r="E11" s="62" t="s">
        <v>4</v>
      </c>
      <c r="F11" s="63"/>
      <c r="G11" s="19" t="s">
        <v>5</v>
      </c>
      <c r="H11" s="19" t="s">
        <v>6</v>
      </c>
      <c r="I11" s="19" t="s">
        <v>7</v>
      </c>
      <c r="J11" s="86" t="s">
        <v>45</v>
      </c>
    </row>
    <row r="12" spans="1:17" ht="14.25">
      <c r="A12" s="20" t="s">
        <v>10</v>
      </c>
      <c r="B12" s="21" t="s">
        <v>11</v>
      </c>
      <c r="C12" s="22" t="s">
        <v>12</v>
      </c>
      <c r="E12" s="64" t="s">
        <v>13</v>
      </c>
      <c r="F12" s="65"/>
      <c r="G12" s="23" t="s">
        <v>14</v>
      </c>
      <c r="H12" s="23" t="s">
        <v>15</v>
      </c>
      <c r="I12" s="23" t="s">
        <v>16</v>
      </c>
      <c r="J12" s="87" t="s">
        <v>17</v>
      </c>
      <c r="P12" s="42"/>
      <c r="Q12" s="42"/>
    </row>
    <row r="13" spans="1:19" ht="12.75">
      <c r="A13" s="84">
        <v>100</v>
      </c>
      <c r="B13" s="84">
        <v>100</v>
      </c>
      <c r="C13" s="84">
        <v>10</v>
      </c>
      <c r="D13" s="24"/>
      <c r="E13" s="72">
        <v>2</v>
      </c>
      <c r="F13" s="73"/>
      <c r="G13" s="25">
        <f>1.7*C13*E13*(A13+B13)/(A13*B13)</f>
        <v>0.68</v>
      </c>
      <c r="H13" s="78">
        <v>100</v>
      </c>
      <c r="I13" s="50">
        <f>G13*H13</f>
        <v>68</v>
      </c>
      <c r="J13" s="88">
        <f>I13/2</f>
        <v>34</v>
      </c>
      <c r="P13" s="42"/>
      <c r="Q13" s="42"/>
      <c r="S13" s="57">
        <f>((A13+B13)*C13*E13*2)</f>
        <v>8000</v>
      </c>
    </row>
    <row r="14" spans="1:15" s="4" customFormat="1" ht="12.75">
      <c r="A14" s="26"/>
      <c r="D14" s="27"/>
      <c r="G14" s="58"/>
      <c r="H14" s="66"/>
      <c r="I14" s="67"/>
      <c r="J14" s="67"/>
      <c r="K14" s="67"/>
      <c r="L14" s="67"/>
      <c r="M14" s="67"/>
      <c r="N14" s="67"/>
      <c r="O14" s="67"/>
    </row>
    <row r="15" spans="1:15" s="4" customFormat="1" ht="12.75">
      <c r="A15" s="26"/>
      <c r="D15" s="27"/>
      <c r="G15" s="58"/>
      <c r="H15" s="28"/>
      <c r="I15" s="53"/>
      <c r="J15" s="53"/>
      <c r="K15" s="53"/>
      <c r="L15" s="53"/>
      <c r="M15" s="53"/>
      <c r="N15" s="53"/>
      <c r="O15" s="53"/>
    </row>
    <row r="16" spans="1:15" s="4" customFormat="1" ht="14.25">
      <c r="A16" s="77" t="s">
        <v>32</v>
      </c>
      <c r="D16" s="27"/>
      <c r="G16" s="58"/>
      <c r="H16" s="28"/>
      <c r="I16" s="53"/>
      <c r="J16" s="53"/>
      <c r="K16" s="53"/>
      <c r="L16" s="53"/>
      <c r="M16" s="53"/>
      <c r="N16" s="53"/>
      <c r="O16" s="53"/>
    </row>
    <row r="17" spans="1:11" ht="12.75">
      <c r="A17" s="80" t="s">
        <v>36</v>
      </c>
      <c r="B17" s="60"/>
      <c r="C17" s="61"/>
      <c r="D17" s="18"/>
      <c r="E17" s="62" t="s">
        <v>4</v>
      </c>
      <c r="F17" s="63"/>
      <c r="G17" s="70" t="s">
        <v>25</v>
      </c>
      <c r="H17" s="70" t="s">
        <v>23</v>
      </c>
      <c r="I17" s="70" t="s">
        <v>27</v>
      </c>
      <c r="J17" s="75" t="s">
        <v>24</v>
      </c>
      <c r="K17" s="86" t="s">
        <v>45</v>
      </c>
    </row>
    <row r="18" spans="1:17" ht="14.25">
      <c r="A18" s="20" t="s">
        <v>10</v>
      </c>
      <c r="B18" s="21" t="s">
        <v>11</v>
      </c>
      <c r="C18" s="22" t="s">
        <v>12</v>
      </c>
      <c r="E18" s="64" t="s">
        <v>13</v>
      </c>
      <c r="F18" s="65"/>
      <c r="G18" s="23" t="s">
        <v>22</v>
      </c>
      <c r="H18" s="23" t="s">
        <v>15</v>
      </c>
      <c r="I18" s="23" t="s">
        <v>26</v>
      </c>
      <c r="J18" s="47" t="s">
        <v>28</v>
      </c>
      <c r="K18" s="87" t="s">
        <v>18</v>
      </c>
      <c r="L18" s="53"/>
      <c r="P18" s="42"/>
      <c r="Q18" s="42"/>
    </row>
    <row r="19" spans="1:19" ht="12.75">
      <c r="A19" s="84">
        <v>600</v>
      </c>
      <c r="B19" s="84">
        <v>600</v>
      </c>
      <c r="C19" s="84">
        <v>10</v>
      </c>
      <c r="D19" s="24"/>
      <c r="E19" s="72">
        <v>2</v>
      </c>
      <c r="F19" s="73"/>
      <c r="G19" s="71">
        <f>1.7*E19*C19/1000</f>
        <v>0.034</v>
      </c>
      <c r="H19" s="78">
        <v>100</v>
      </c>
      <c r="I19" s="25">
        <f>1000*H19*(A19+B19)/(A19*B19)</f>
        <v>333.3333333333333</v>
      </c>
      <c r="J19" s="50">
        <f>I19*G19</f>
        <v>11.333333333333334</v>
      </c>
      <c r="K19" s="88">
        <f>J19/2</f>
        <v>5.666666666666667</v>
      </c>
      <c r="P19" s="42"/>
      <c r="Q19" s="42"/>
      <c r="S19" s="57">
        <f>((A19+B19)*C19*E19*2)</f>
        <v>48000</v>
      </c>
    </row>
    <row r="20" spans="1:15" s="4" customFormat="1" ht="12.75">
      <c r="A20" s="26"/>
      <c r="D20" s="27"/>
      <c r="H20" s="66"/>
      <c r="I20" s="67"/>
      <c r="J20" s="67"/>
      <c r="K20" s="67"/>
      <c r="L20" s="67"/>
      <c r="M20" s="67"/>
      <c r="N20" s="67"/>
      <c r="O20" s="67"/>
    </row>
    <row r="21" spans="1:15" s="4" customFormat="1" ht="12.75">
      <c r="A21" s="26"/>
      <c r="D21" s="27"/>
      <c r="G21" s="58"/>
      <c r="H21" s="28"/>
      <c r="I21" s="53"/>
      <c r="J21" s="53"/>
      <c r="K21" s="53"/>
      <c r="L21" s="53"/>
      <c r="M21" s="53"/>
      <c r="N21" s="53"/>
      <c r="O21" s="53"/>
    </row>
    <row r="22" spans="1:4" s="5" customFormat="1" ht="36" customHeight="1">
      <c r="A22" s="81" t="s">
        <v>37</v>
      </c>
      <c r="B22" s="29"/>
      <c r="C22" s="29"/>
      <c r="D22" s="29"/>
    </row>
    <row r="23" spans="1:12" ht="12.75">
      <c r="A23" s="80" t="s">
        <v>43</v>
      </c>
      <c r="B23" s="60"/>
      <c r="C23" s="61"/>
      <c r="D23" s="30" t="s">
        <v>19</v>
      </c>
      <c r="E23" s="68" t="s">
        <v>20</v>
      </c>
      <c r="F23" s="69"/>
      <c r="G23" s="69"/>
      <c r="H23" s="69"/>
      <c r="I23" s="69"/>
      <c r="J23" s="69"/>
      <c r="K23" s="69"/>
      <c r="L23" s="69"/>
    </row>
    <row r="24" spans="1:12" ht="12.75">
      <c r="A24" s="20" t="s">
        <v>10</v>
      </c>
      <c r="B24" s="21" t="s">
        <v>11</v>
      </c>
      <c r="C24" s="22" t="s">
        <v>12</v>
      </c>
      <c r="D24" s="31"/>
      <c r="E24" s="32">
        <v>1.5</v>
      </c>
      <c r="F24" s="33">
        <v>2</v>
      </c>
      <c r="G24" s="33">
        <v>3</v>
      </c>
      <c r="H24" s="33">
        <v>4</v>
      </c>
      <c r="I24" s="33">
        <v>5</v>
      </c>
      <c r="J24" s="33">
        <v>6</v>
      </c>
      <c r="K24" s="33">
        <v>8</v>
      </c>
      <c r="L24" s="54">
        <v>10</v>
      </c>
    </row>
    <row r="25" spans="1:15" ht="12.75" hidden="1">
      <c r="A25" s="34"/>
      <c r="B25" s="35"/>
      <c r="C25" s="36"/>
      <c r="D25" s="31"/>
      <c r="E25" s="37">
        <v>1.5</v>
      </c>
      <c r="F25" s="38">
        <v>3</v>
      </c>
      <c r="G25" s="38"/>
      <c r="H25" s="38"/>
      <c r="I25" s="38"/>
      <c r="J25" s="38">
        <v>4.5</v>
      </c>
      <c r="K25" s="38">
        <v>6</v>
      </c>
      <c r="L25" s="38">
        <v>7.5</v>
      </c>
      <c r="M25" s="38">
        <v>9</v>
      </c>
      <c r="N25" s="38">
        <v>10.5</v>
      </c>
      <c r="O25" s="55">
        <v>12</v>
      </c>
    </row>
    <row r="26" spans="1:13" ht="12.75">
      <c r="A26" s="74">
        <v>10</v>
      </c>
      <c r="B26" s="74">
        <v>10</v>
      </c>
      <c r="C26" s="74">
        <v>4</v>
      </c>
      <c r="D26" s="39">
        <f aca="true" t="shared" si="0" ref="D26:D36">SUM(1000000/(A26*B26))</f>
        <v>10000</v>
      </c>
      <c r="E26" s="82">
        <f>1.7*C26*1.5*(A26+B26)/(A26*B26)</f>
        <v>2.04</v>
      </c>
      <c r="F26" s="82">
        <f>1.7*C26*2*(A26+B26)/(A26*B26)</f>
        <v>2.72</v>
      </c>
      <c r="G26" s="82">
        <f>1.7*C26*3*(A26+B26)/(A26*B26)</f>
        <v>4.08</v>
      </c>
      <c r="H26" s="82">
        <f>1.7*C26*4*(A26+B26)/(A26*B26)</f>
        <v>5.44</v>
      </c>
      <c r="I26" s="82">
        <f>1.7*C26*5*(A26+B26)/(A26*B26)</f>
        <v>6.8</v>
      </c>
      <c r="J26" s="82">
        <f>1.7*C26*6*(A26+B26)/(A26*B26)</f>
        <v>8.16</v>
      </c>
      <c r="K26" s="82">
        <f>1.7*C26*8*(A26+B26)/(A26*B26)</f>
        <v>10.88</v>
      </c>
      <c r="L26" s="82">
        <f>1.7*C26*10*(A26+B26)/(A26*B26)</f>
        <v>13.6</v>
      </c>
      <c r="M26" s="56">
        <f aca="true" t="shared" si="1" ref="M26:M36">(A26+B26)*C26*2</f>
        <v>160</v>
      </c>
    </row>
    <row r="27" spans="1:13" ht="12.75">
      <c r="A27" s="74">
        <v>20</v>
      </c>
      <c r="B27" s="74">
        <v>20</v>
      </c>
      <c r="C27" s="74">
        <v>5</v>
      </c>
      <c r="D27" s="39">
        <f t="shared" si="0"/>
        <v>2500</v>
      </c>
      <c r="E27" s="82">
        <f aca="true" t="shared" si="2" ref="E27:E36">1.7*C27*1.5*(A27+B27)/(A27*B27)</f>
        <v>1.275</v>
      </c>
      <c r="F27" s="82">
        <f aca="true" t="shared" si="3" ref="F27:F36">1.7*C27*2*(A27+B27)/(A27*B27)</f>
        <v>1.7</v>
      </c>
      <c r="G27" s="82">
        <f aca="true" t="shared" si="4" ref="G27:G36">1.7*C27*3*(A27+B27)/(A27*B27)</f>
        <v>2.55</v>
      </c>
      <c r="H27" s="82">
        <f aca="true" t="shared" si="5" ref="H27:H36">1.7*C27*4*(A27+B27)/(A27*B27)</f>
        <v>3.4</v>
      </c>
      <c r="I27" s="82">
        <f aca="true" t="shared" si="6" ref="I27:I36">1.7*C27*5*(A27+B27)/(A27*B27)</f>
        <v>4.25</v>
      </c>
      <c r="J27" s="82">
        <f aca="true" t="shared" si="7" ref="J27:J36">1.7*C27*6*(A27+B27)/(A27*B27)</f>
        <v>5.1</v>
      </c>
      <c r="K27" s="82">
        <f aca="true" t="shared" si="8" ref="K27:K36">1.7*C27*8*(A27+B27)/(A27*B27)</f>
        <v>6.8</v>
      </c>
      <c r="L27" s="82">
        <f aca="true" t="shared" si="9" ref="L27:L36">1.7*C27*10*(A27+B27)/(A27*B27)</f>
        <v>8.5</v>
      </c>
      <c r="M27" s="56">
        <f t="shared" si="1"/>
        <v>400</v>
      </c>
    </row>
    <row r="28" spans="1:13" ht="12.75">
      <c r="A28" s="74">
        <v>100</v>
      </c>
      <c r="B28" s="74">
        <v>100</v>
      </c>
      <c r="C28" s="74">
        <v>8</v>
      </c>
      <c r="D28" s="39">
        <f t="shared" si="0"/>
        <v>100</v>
      </c>
      <c r="E28" s="82">
        <f t="shared" si="2"/>
        <v>0.408</v>
      </c>
      <c r="F28" s="82">
        <f t="shared" si="3"/>
        <v>0.544</v>
      </c>
      <c r="G28" s="82">
        <f t="shared" si="4"/>
        <v>0.816</v>
      </c>
      <c r="H28" s="82">
        <f t="shared" si="5"/>
        <v>1.088</v>
      </c>
      <c r="I28" s="82">
        <f t="shared" si="6"/>
        <v>1.36</v>
      </c>
      <c r="J28" s="82">
        <f t="shared" si="7"/>
        <v>1.632</v>
      </c>
      <c r="K28" s="82">
        <f t="shared" si="8"/>
        <v>2.176</v>
      </c>
      <c r="L28" s="82">
        <f t="shared" si="9"/>
        <v>2.72</v>
      </c>
      <c r="M28" s="56">
        <f t="shared" si="1"/>
        <v>3200</v>
      </c>
    </row>
    <row r="29" spans="1:13" ht="12.75">
      <c r="A29" s="74">
        <v>300</v>
      </c>
      <c r="B29" s="74">
        <v>300</v>
      </c>
      <c r="C29" s="74">
        <v>8</v>
      </c>
      <c r="D29" s="39">
        <f t="shared" si="0"/>
        <v>11.11111111111111</v>
      </c>
      <c r="E29" s="82">
        <f t="shared" si="2"/>
        <v>0.136</v>
      </c>
      <c r="F29" s="82">
        <f t="shared" si="3"/>
        <v>0.18133333333333335</v>
      </c>
      <c r="G29" s="82">
        <f t="shared" si="4"/>
        <v>0.272</v>
      </c>
      <c r="H29" s="82">
        <f t="shared" si="5"/>
        <v>0.3626666666666667</v>
      </c>
      <c r="I29" s="82">
        <f t="shared" si="6"/>
        <v>0.4533333333333333</v>
      </c>
      <c r="J29" s="82">
        <f t="shared" si="7"/>
        <v>0.544</v>
      </c>
      <c r="K29" s="82">
        <f t="shared" si="8"/>
        <v>0.7253333333333334</v>
      </c>
      <c r="L29" s="82">
        <f t="shared" si="9"/>
        <v>0.9066666666666666</v>
      </c>
      <c r="M29" s="56">
        <f t="shared" si="1"/>
        <v>9600</v>
      </c>
    </row>
    <row r="30" spans="1:13" ht="12.75">
      <c r="A30" s="74">
        <v>300</v>
      </c>
      <c r="B30" s="74">
        <v>300</v>
      </c>
      <c r="C30" s="74">
        <v>10</v>
      </c>
      <c r="D30" s="39">
        <f t="shared" si="0"/>
        <v>11.11111111111111</v>
      </c>
      <c r="E30" s="82">
        <f t="shared" si="2"/>
        <v>0.17</v>
      </c>
      <c r="F30" s="82">
        <f t="shared" si="3"/>
        <v>0.22666666666666666</v>
      </c>
      <c r="G30" s="82">
        <f t="shared" si="4"/>
        <v>0.34</v>
      </c>
      <c r="H30" s="82">
        <f t="shared" si="5"/>
        <v>0.4533333333333333</v>
      </c>
      <c r="I30" s="82">
        <f t="shared" si="6"/>
        <v>0.5666666666666667</v>
      </c>
      <c r="J30" s="82">
        <f t="shared" si="7"/>
        <v>0.68</v>
      </c>
      <c r="K30" s="82">
        <f t="shared" si="8"/>
        <v>0.9066666666666666</v>
      </c>
      <c r="L30" s="82">
        <f t="shared" si="9"/>
        <v>1.1333333333333333</v>
      </c>
      <c r="M30" s="56">
        <f t="shared" si="1"/>
        <v>12000</v>
      </c>
    </row>
    <row r="31" spans="1:13" ht="12.75">
      <c r="A31" s="74">
        <v>300</v>
      </c>
      <c r="B31" s="74">
        <v>450</v>
      </c>
      <c r="C31" s="74">
        <v>9</v>
      </c>
      <c r="D31" s="39">
        <f t="shared" si="0"/>
        <v>7.407407407407407</v>
      </c>
      <c r="E31" s="82">
        <f t="shared" si="2"/>
        <v>0.1275</v>
      </c>
      <c r="F31" s="82">
        <f t="shared" si="3"/>
        <v>0.17</v>
      </c>
      <c r="G31" s="82">
        <f t="shared" si="4"/>
        <v>0.255</v>
      </c>
      <c r="H31" s="82">
        <f t="shared" si="5"/>
        <v>0.34</v>
      </c>
      <c r="I31" s="82">
        <f t="shared" si="6"/>
        <v>0.425</v>
      </c>
      <c r="J31" s="82">
        <f t="shared" si="7"/>
        <v>0.51</v>
      </c>
      <c r="K31" s="82">
        <f t="shared" si="8"/>
        <v>0.68</v>
      </c>
      <c r="L31" s="82">
        <f t="shared" si="9"/>
        <v>0.85</v>
      </c>
      <c r="M31" s="56">
        <f t="shared" si="1"/>
        <v>13500</v>
      </c>
    </row>
    <row r="32" spans="1:13" ht="12.75">
      <c r="A32" s="74">
        <v>300</v>
      </c>
      <c r="B32" s="74">
        <v>600</v>
      </c>
      <c r="C32" s="74">
        <v>10</v>
      </c>
      <c r="D32" s="39">
        <f t="shared" si="0"/>
        <v>5.555555555555555</v>
      </c>
      <c r="E32" s="82">
        <f t="shared" si="2"/>
        <v>0.1275</v>
      </c>
      <c r="F32" s="82">
        <f t="shared" si="3"/>
        <v>0.17</v>
      </c>
      <c r="G32" s="82">
        <f t="shared" si="4"/>
        <v>0.255</v>
      </c>
      <c r="H32" s="82">
        <f t="shared" si="5"/>
        <v>0.34</v>
      </c>
      <c r="I32" s="82">
        <f t="shared" si="6"/>
        <v>0.425</v>
      </c>
      <c r="J32" s="82">
        <f t="shared" si="7"/>
        <v>0.51</v>
      </c>
      <c r="K32" s="82">
        <f t="shared" si="8"/>
        <v>0.68</v>
      </c>
      <c r="L32" s="82">
        <f t="shared" si="9"/>
        <v>0.85</v>
      </c>
      <c r="M32" s="56">
        <f t="shared" si="1"/>
        <v>18000</v>
      </c>
    </row>
    <row r="33" spans="1:13" ht="12.75">
      <c r="A33" s="74">
        <v>600</v>
      </c>
      <c r="B33" s="74">
        <v>600</v>
      </c>
      <c r="C33" s="74">
        <v>10</v>
      </c>
      <c r="D33" s="39">
        <f t="shared" si="0"/>
        <v>2.7777777777777777</v>
      </c>
      <c r="E33" s="82">
        <f t="shared" si="2"/>
        <v>0.085</v>
      </c>
      <c r="F33" s="82">
        <f t="shared" si="3"/>
        <v>0.11333333333333333</v>
      </c>
      <c r="G33" s="82">
        <f t="shared" si="4"/>
        <v>0.17</v>
      </c>
      <c r="H33" s="82">
        <f t="shared" si="5"/>
        <v>0.22666666666666666</v>
      </c>
      <c r="I33" s="82">
        <f t="shared" si="6"/>
        <v>0.2833333333333333</v>
      </c>
      <c r="J33" s="82">
        <f t="shared" si="7"/>
        <v>0.34</v>
      </c>
      <c r="K33" s="82">
        <f t="shared" si="8"/>
        <v>0.4533333333333333</v>
      </c>
      <c r="L33" s="82">
        <f t="shared" si="9"/>
        <v>0.5666666666666667</v>
      </c>
      <c r="M33" s="56">
        <f t="shared" si="1"/>
        <v>24000</v>
      </c>
    </row>
    <row r="34" spans="1:13" ht="12.75">
      <c r="A34" s="74">
        <v>800</v>
      </c>
      <c r="B34" s="74">
        <v>800</v>
      </c>
      <c r="C34" s="74">
        <v>10</v>
      </c>
      <c r="D34" s="39">
        <f t="shared" si="0"/>
        <v>1.5625</v>
      </c>
      <c r="E34" s="82">
        <f t="shared" si="2"/>
        <v>0.06375</v>
      </c>
      <c r="F34" s="82">
        <f t="shared" si="3"/>
        <v>0.085</v>
      </c>
      <c r="G34" s="82">
        <f t="shared" si="4"/>
        <v>0.1275</v>
      </c>
      <c r="H34" s="82">
        <f t="shared" si="5"/>
        <v>0.17</v>
      </c>
      <c r="I34" s="82">
        <f t="shared" si="6"/>
        <v>0.2125</v>
      </c>
      <c r="J34" s="82">
        <f t="shared" si="7"/>
        <v>0.255</v>
      </c>
      <c r="K34" s="82">
        <f t="shared" si="8"/>
        <v>0.34</v>
      </c>
      <c r="L34" s="82">
        <f t="shared" si="9"/>
        <v>0.425</v>
      </c>
      <c r="M34" s="56">
        <f t="shared" si="1"/>
        <v>32000</v>
      </c>
    </row>
    <row r="35" spans="1:13" ht="12.75">
      <c r="A35" s="74">
        <v>600</v>
      </c>
      <c r="B35" s="74">
        <v>1200</v>
      </c>
      <c r="C35" s="74">
        <v>10</v>
      </c>
      <c r="D35" s="39">
        <f t="shared" si="0"/>
        <v>1.3888888888888888</v>
      </c>
      <c r="E35" s="82">
        <f t="shared" si="2"/>
        <v>0.06375</v>
      </c>
      <c r="F35" s="82">
        <f t="shared" si="3"/>
        <v>0.085</v>
      </c>
      <c r="G35" s="82">
        <f t="shared" si="4"/>
        <v>0.1275</v>
      </c>
      <c r="H35" s="82">
        <f t="shared" si="5"/>
        <v>0.17</v>
      </c>
      <c r="I35" s="82">
        <f t="shared" si="6"/>
        <v>0.2125</v>
      </c>
      <c r="J35" s="82">
        <f t="shared" si="7"/>
        <v>0.255</v>
      </c>
      <c r="K35" s="82">
        <f t="shared" si="8"/>
        <v>0.34</v>
      </c>
      <c r="L35" s="82">
        <f t="shared" si="9"/>
        <v>0.425</v>
      </c>
      <c r="M35" s="56">
        <f t="shared" si="1"/>
        <v>36000</v>
      </c>
    </row>
    <row r="36" spans="1:13" ht="12.75">
      <c r="A36" s="74">
        <v>900</v>
      </c>
      <c r="B36" s="74">
        <v>900</v>
      </c>
      <c r="C36" s="74">
        <v>12</v>
      </c>
      <c r="D36" s="39">
        <f t="shared" si="0"/>
        <v>1.2345679012345678</v>
      </c>
      <c r="E36" s="82">
        <f t="shared" si="2"/>
        <v>0.06799999999999999</v>
      </c>
      <c r="F36" s="82">
        <f t="shared" si="3"/>
        <v>0.09066666666666667</v>
      </c>
      <c r="G36" s="82">
        <f t="shared" si="4"/>
        <v>0.13599999999999998</v>
      </c>
      <c r="H36" s="82">
        <f t="shared" si="5"/>
        <v>0.18133333333333335</v>
      </c>
      <c r="I36" s="82">
        <f t="shared" si="6"/>
        <v>0.22666666666666666</v>
      </c>
      <c r="J36" s="82">
        <f t="shared" si="7"/>
        <v>0.27199999999999996</v>
      </c>
      <c r="K36" s="82">
        <f t="shared" si="8"/>
        <v>0.3626666666666667</v>
      </c>
      <c r="L36" s="82">
        <f t="shared" si="9"/>
        <v>0.4533333333333333</v>
      </c>
      <c r="M36" s="56">
        <f t="shared" si="1"/>
        <v>43200</v>
      </c>
    </row>
    <row r="37" spans="1:3" ht="14.25">
      <c r="A37" s="6"/>
      <c r="B37" s="6"/>
      <c r="C37" s="6"/>
    </row>
    <row r="38" spans="1:15" ht="12.75">
      <c r="A38" s="40" t="s">
        <v>21</v>
      </c>
      <c r="B38" s="83" t="s">
        <v>38</v>
      </c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2.75">
      <c r="A39" s="6"/>
      <c r="B39" s="83" t="s">
        <v>39</v>
      </c>
      <c r="C39" s="42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2:15" ht="12.75">
      <c r="B40" s="83" t="s">
        <v>40</v>
      </c>
      <c r="C40" s="42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2:15" ht="12.75">
      <c r="B41" s="43"/>
      <c r="C41" s="42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</sheetData>
  <sheetProtection/>
  <mergeCells count="12">
    <mergeCell ref="E18:F18"/>
    <mergeCell ref="E19:F19"/>
    <mergeCell ref="H20:O20"/>
    <mergeCell ref="A23:C23"/>
    <mergeCell ref="E23:L23"/>
    <mergeCell ref="A11:C11"/>
    <mergeCell ref="E11:F11"/>
    <mergeCell ref="E12:F12"/>
    <mergeCell ref="E13:F13"/>
    <mergeCell ref="H14:O14"/>
    <mergeCell ref="A17:C17"/>
    <mergeCell ref="E17:F17"/>
  </mergeCells>
  <printOptions/>
  <pageMargins left="0.75" right="0.75" top="1" bottom="1" header="0.5111111111111111" footer="0.5111111111111111"/>
  <pageSetup orientation="portrait" paperSize="9"/>
  <ignoredErrors>
    <ignoredError sqref="I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李文然</dc:creator>
  <cp:keywords/>
  <dc:description/>
  <cp:lastModifiedBy>曾建锋</cp:lastModifiedBy>
  <dcterms:created xsi:type="dcterms:W3CDTF">2015-07-13T06:04:07Z</dcterms:created>
  <dcterms:modified xsi:type="dcterms:W3CDTF">2015-07-14T02:17:55Z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